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2.xml" ContentType="application/vnd.openxmlformats-officedocument.drawing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2120" windowHeight="8580" tabRatio="892" activeTab="1"/>
  </bookViews>
  <sheets>
    <sheet name="Summary" sheetId="1" r:id="rId1"/>
    <sheet name="Match Totals" sheetId="2" r:id="rId2"/>
    <sheet name="League Positions" sheetId="3" r:id="rId3"/>
    <sheet name="Events" sheetId="4" state="hidden" r:id="rId4"/>
    <sheet name="Track1" sheetId="5" r:id="rId5"/>
    <sheet name="Track2" sheetId="6" r:id="rId6"/>
    <sheet name="Track3" sheetId="7" r:id="rId7"/>
    <sheet name="Field1" sheetId="8" r:id="rId8"/>
    <sheet name="Field2" sheetId="9" r:id="rId9"/>
    <sheet name="Field3" sheetId="10" r:id="rId10"/>
    <sheet name="Relays" sheetId="11" r:id="rId11"/>
    <sheet name="Officials" sheetId="12" r:id="rId12"/>
    <sheet name="Declarations" sheetId="13" r:id="rId13"/>
    <sheet name="About" sheetId="14" state="hidden" r:id="rId14"/>
    <sheet name="Results" sheetId="15" r:id="rId15"/>
    <sheet name="Teams" sheetId="16" state="hidden" r:id="rId16"/>
    <sheet name="Members" sheetId="17" state="hidden" r:id="rId17"/>
  </sheets>
  <definedNames>
    <definedName name="Athletes">'Declarations'!$B$2:$Q$22</definedName>
    <definedName name="calcs">#REF!,#REF!,#REF!,#REF!,#REF!,#REF!</definedName>
    <definedName name="MatchScores">'League Positions'!$D$21:$F$28</definedName>
    <definedName name="maxrun">'Teams'!$B$33</definedName>
    <definedName name="perfs">#REF!,#REF!,#REF!,#REF!,#REF!,#REF!,#REF!,#REF!,#REF!,#REF!,#REF!,#REF!</definedName>
    <definedName name="positions">#REF!,#REF!,#REF!,#REF!,#REF!,#REF!,#REF!,#REF!,#REF!,#REF!,#REF!,#REF!</definedName>
    <definedName name="_xlnm.Print_Area" localSheetId="7">'Field1'!$A$1:$Q$47</definedName>
    <definedName name="_xlnm.Print_Area" localSheetId="8">'Field2'!$A$1:$Q$47</definedName>
    <definedName name="_xlnm.Print_Area" localSheetId="9">'Field3'!$A$1:$Q$47</definedName>
    <definedName name="_xlnm.Print_Area" localSheetId="1">'Match Totals'!$B$3:$J$35</definedName>
    <definedName name="_xlnm.Print_Area" localSheetId="11">'Officials'!$B$3:$J$27</definedName>
    <definedName name="_xlnm.Print_Area" localSheetId="10">'Relays'!$A$1:$Q$47</definedName>
    <definedName name="_xlnm.Print_Area" localSheetId="14">'Results'!$C$2:$N$64</definedName>
    <definedName name="_xlnm.Print_Area" localSheetId="4">'Track1'!$A$1:$Q$47</definedName>
    <definedName name="_xlnm.Print_Area" localSheetId="5">'Track2'!$A$1:$Q$47</definedName>
    <definedName name="_xlnm.Print_Area" localSheetId="6">'Track3'!$A$1:$Q$47</definedName>
    <definedName name="steeplechase">'Teams'!$B$32</definedName>
  </definedNames>
  <calcPr fullCalcOnLoad="1"/>
</workbook>
</file>

<file path=xl/sharedStrings.xml><?xml version="1.0" encoding="utf-8"?>
<sst xmlns="http://schemas.openxmlformats.org/spreadsheetml/2006/main" count="6846" uniqueCount="1814">
  <si>
    <t>Athlete</t>
  </si>
  <si>
    <t>No.</t>
  </si>
  <si>
    <t>Event</t>
  </si>
  <si>
    <t>Pos</t>
  </si>
  <si>
    <t>Perf.</t>
  </si>
  <si>
    <t>A String</t>
  </si>
  <si>
    <t>B String</t>
  </si>
  <si>
    <t>Position</t>
  </si>
  <si>
    <t>400m H
A</t>
  </si>
  <si>
    <t>100m</t>
  </si>
  <si>
    <t>200m</t>
  </si>
  <si>
    <t>400m</t>
  </si>
  <si>
    <t>800m</t>
  </si>
  <si>
    <t>1500m</t>
  </si>
  <si>
    <t>3000m</t>
  </si>
  <si>
    <t>110m H</t>
  </si>
  <si>
    <t>400m H</t>
  </si>
  <si>
    <t>Long Jump</t>
  </si>
  <si>
    <t>Triple Jump</t>
  </si>
  <si>
    <t>Pole Vault</t>
  </si>
  <si>
    <t>Discus</t>
  </si>
  <si>
    <t>Hammer</t>
  </si>
  <si>
    <t>Javelin</t>
  </si>
  <si>
    <t>4x100m</t>
  </si>
  <si>
    <t>4x400m</t>
  </si>
  <si>
    <t>A</t>
  </si>
  <si>
    <t>B</t>
  </si>
  <si>
    <t>400m H
B</t>
  </si>
  <si>
    <t>Pts A</t>
  </si>
  <si>
    <t>Pts B</t>
  </si>
  <si>
    <t>800m
A</t>
  </si>
  <si>
    <t>800m
B</t>
  </si>
  <si>
    <t>200m
A</t>
  </si>
  <si>
    <t>200m
B</t>
  </si>
  <si>
    <t>Total</t>
  </si>
  <si>
    <t>High Jump</t>
  </si>
  <si>
    <t>Shot Putt</t>
  </si>
  <si>
    <t>110m H
A</t>
  </si>
  <si>
    <t>110m H
B</t>
  </si>
  <si>
    <t>400m
A</t>
  </si>
  <si>
    <t>400m
B</t>
  </si>
  <si>
    <t>Date:</t>
  </si>
  <si>
    <t>Venue:</t>
  </si>
  <si>
    <t>Promoter:</t>
  </si>
  <si>
    <t>1500m
A</t>
  </si>
  <si>
    <t>1500m
B</t>
  </si>
  <si>
    <t>100m
A</t>
  </si>
  <si>
    <t>100m
B</t>
  </si>
  <si>
    <t>Track1</t>
  </si>
  <si>
    <t>Date</t>
  </si>
  <si>
    <t>Division</t>
  </si>
  <si>
    <t>Venue</t>
  </si>
  <si>
    <t>Promoter</t>
  </si>
  <si>
    <t>Division:</t>
  </si>
  <si>
    <t>Field1</t>
  </si>
  <si>
    <t>Field2</t>
  </si>
  <si>
    <t>1.00 pm</t>
  </si>
  <si>
    <t>1.15 pm</t>
  </si>
  <si>
    <t>1.30 pm</t>
  </si>
  <si>
    <t>2.15 pm</t>
  </si>
  <si>
    <t>2.30 pm</t>
  </si>
  <si>
    <t>2.45 pm</t>
  </si>
  <si>
    <t>3.00 pm</t>
  </si>
  <si>
    <t>2000m s/c</t>
  </si>
  <si>
    <t>3.15 pm</t>
  </si>
  <si>
    <t>3.30 pm</t>
  </si>
  <si>
    <t>3.45 pm</t>
  </si>
  <si>
    <t>4.00 pm</t>
  </si>
  <si>
    <t>5000m</t>
  </si>
  <si>
    <t>4.15 pm</t>
  </si>
  <si>
    <t>4.45 pm</t>
  </si>
  <si>
    <t>4 x 100m</t>
  </si>
  <si>
    <t>5.00 pm</t>
  </si>
  <si>
    <t>4 x 400m</t>
  </si>
  <si>
    <t>Relay</t>
  </si>
  <si>
    <t>Hammer
A</t>
  </si>
  <si>
    <t>Hammer
B</t>
  </si>
  <si>
    <t>Pole Vault
A</t>
  </si>
  <si>
    <t>Pole Vault
B</t>
  </si>
  <si>
    <t>Long Jump
A</t>
  </si>
  <si>
    <t>Long Jump
B</t>
  </si>
  <si>
    <t>High Jump
A</t>
  </si>
  <si>
    <t>High Jump
B</t>
  </si>
  <si>
    <t>Javelin
A</t>
  </si>
  <si>
    <t>Javelin
B</t>
  </si>
  <si>
    <t>Shot Putt
A</t>
  </si>
  <si>
    <t>Shot Putt
B</t>
  </si>
  <si>
    <t>Triple Jump
A</t>
  </si>
  <si>
    <t>Triple Jump
B</t>
  </si>
  <si>
    <t>Discus
A</t>
  </si>
  <si>
    <t>Discus
B</t>
  </si>
  <si>
    <t>Field3</t>
  </si>
  <si>
    <t>Track2</t>
  </si>
  <si>
    <t>Track3</t>
  </si>
  <si>
    <t>Worksheet</t>
  </si>
  <si>
    <t>Officials</t>
  </si>
  <si>
    <t>Relays</t>
  </si>
  <si>
    <t>Team</t>
  </si>
  <si>
    <t>Points</t>
  </si>
  <si>
    <t>Timekeeper</t>
  </si>
  <si>
    <t>Track</t>
  </si>
  <si>
    <t>Field</t>
  </si>
  <si>
    <t>Penalties</t>
  </si>
  <si>
    <t>Other Adjustments</t>
  </si>
  <si>
    <t>Adjustment Notes</t>
  </si>
  <si>
    <t xml:space="preserve">Total Officials </t>
  </si>
  <si>
    <t>Details</t>
  </si>
  <si>
    <t>Grand Total</t>
  </si>
  <si>
    <t>row</t>
  </si>
  <si>
    <t>col</t>
  </si>
  <si>
    <t>position</t>
  </si>
  <si>
    <t>points</t>
  </si>
  <si>
    <t>Name</t>
  </si>
  <si>
    <t>A search</t>
  </si>
  <si>
    <t>B search</t>
  </si>
  <si>
    <t>Track/Field Row</t>
  </si>
  <si>
    <t>EventRowOffset</t>
  </si>
  <si>
    <t>Total A String</t>
  </si>
  <si>
    <t>Total B String</t>
  </si>
  <si>
    <t>Total Relay</t>
  </si>
  <si>
    <t>Total Officials</t>
  </si>
  <si>
    <t>Version</t>
  </si>
  <si>
    <t>Back to Summary</t>
  </si>
  <si>
    <t>Match 1</t>
  </si>
  <si>
    <t>Match 2</t>
  </si>
  <si>
    <t>Match 3</t>
  </si>
  <si>
    <t>Match 4</t>
  </si>
  <si>
    <t>Match</t>
  </si>
  <si>
    <t>Ranking</t>
  </si>
  <si>
    <t>Occurences</t>
  </si>
  <si>
    <t>Adj 1</t>
  </si>
  <si>
    <t>Adj 2</t>
  </si>
  <si>
    <t>Current Match</t>
  </si>
  <si>
    <t>delta</t>
  </si>
  <si>
    <t>Tot+delta</t>
  </si>
  <si>
    <t>Rank</t>
  </si>
  <si>
    <t>Total League Points</t>
  </si>
  <si>
    <t>s/chase</t>
  </si>
  <si>
    <t>maxrun</t>
  </si>
  <si>
    <t>3000m s/c</t>
  </si>
  <si>
    <t>Declarations</t>
  </si>
  <si>
    <t>TeamNum</t>
  </si>
  <si>
    <t>Club</t>
  </si>
  <si>
    <t>StartRow</t>
  </si>
  <si>
    <t>MEMBERSHIP</t>
  </si>
  <si>
    <t>NAME_OF_CLUB</t>
  </si>
  <si>
    <t>SURNAME</t>
  </si>
  <si>
    <t>FIRST_NAME</t>
  </si>
  <si>
    <t>DATE_(B)</t>
  </si>
  <si>
    <t>SEX</t>
  </si>
  <si>
    <t>Adams</t>
  </si>
  <si>
    <t>Mike</t>
  </si>
  <si>
    <t>M</t>
  </si>
  <si>
    <t>David</t>
  </si>
  <si>
    <t>Austin</t>
  </si>
  <si>
    <t>Dave</t>
  </si>
  <si>
    <t>Bailey</t>
  </si>
  <si>
    <t>Malcolm</t>
  </si>
  <si>
    <t>Sam</t>
  </si>
  <si>
    <t>Grant</t>
  </si>
  <si>
    <t>Baker</t>
  </si>
  <si>
    <t>Joe</t>
  </si>
  <si>
    <t>Lee</t>
  </si>
  <si>
    <t>Trevor</t>
  </si>
  <si>
    <t>Alexander</t>
  </si>
  <si>
    <t>Keith</t>
  </si>
  <si>
    <t>Gary</t>
  </si>
  <si>
    <t>Jack</t>
  </si>
  <si>
    <t>Clive</t>
  </si>
  <si>
    <t>Brown</t>
  </si>
  <si>
    <t>Stephen</t>
  </si>
  <si>
    <t>Burton</t>
  </si>
  <si>
    <t>Alan</t>
  </si>
  <si>
    <t>Brian</t>
  </si>
  <si>
    <t>Wayne</t>
  </si>
  <si>
    <t>Roger</t>
  </si>
  <si>
    <t>Richard</t>
  </si>
  <si>
    <t>Joel</t>
  </si>
  <si>
    <t>Tim</t>
  </si>
  <si>
    <t>Clark</t>
  </si>
  <si>
    <t>Tony</t>
  </si>
  <si>
    <t>Tom</t>
  </si>
  <si>
    <t>Harry</t>
  </si>
  <si>
    <t>Daniel</t>
  </si>
  <si>
    <t>Cook</t>
  </si>
  <si>
    <t>Fred</t>
  </si>
  <si>
    <t>Cox</t>
  </si>
  <si>
    <t>John</t>
  </si>
  <si>
    <t>Graham</t>
  </si>
  <si>
    <t>Anthony</t>
  </si>
  <si>
    <t>Ben</t>
  </si>
  <si>
    <t>Ian</t>
  </si>
  <si>
    <t>Luke</t>
  </si>
  <si>
    <t>Davies</t>
  </si>
  <si>
    <t>Paul</t>
  </si>
  <si>
    <t>Neil</t>
  </si>
  <si>
    <t>Martin</t>
  </si>
  <si>
    <t>Gareth</t>
  </si>
  <si>
    <t>Derrick</t>
  </si>
  <si>
    <t>Matthew</t>
  </si>
  <si>
    <t>Mark</t>
  </si>
  <si>
    <t>James</t>
  </si>
  <si>
    <t>Joshua</t>
  </si>
  <si>
    <t>Terry</t>
  </si>
  <si>
    <t>Ellis</t>
  </si>
  <si>
    <t>Chris</t>
  </si>
  <si>
    <t>Timothy</t>
  </si>
  <si>
    <t>Evans</t>
  </si>
  <si>
    <t>Steve</t>
  </si>
  <si>
    <t>Kevin</t>
  </si>
  <si>
    <t>Fisher</t>
  </si>
  <si>
    <t>Callum</t>
  </si>
  <si>
    <t>Ford</t>
  </si>
  <si>
    <t>Phil</t>
  </si>
  <si>
    <t>Peter</t>
  </si>
  <si>
    <t>Jamie</t>
  </si>
  <si>
    <t>Gordon</t>
  </si>
  <si>
    <t>Nick</t>
  </si>
  <si>
    <t>Alex</t>
  </si>
  <si>
    <t>Harrison</t>
  </si>
  <si>
    <t>Philip</t>
  </si>
  <si>
    <t>Hart</t>
  </si>
  <si>
    <t>Sean</t>
  </si>
  <si>
    <t>Stuart</t>
  </si>
  <si>
    <t>Christopher</t>
  </si>
  <si>
    <t>Steven</t>
  </si>
  <si>
    <t>Colin</t>
  </si>
  <si>
    <t>Hill</t>
  </si>
  <si>
    <t>Andrew</t>
  </si>
  <si>
    <t>Robert</t>
  </si>
  <si>
    <t>Bruce</t>
  </si>
  <si>
    <t>Ken</t>
  </si>
  <si>
    <t>Dean</t>
  </si>
  <si>
    <t>Hughes</t>
  </si>
  <si>
    <t>King</t>
  </si>
  <si>
    <t>Benjamin</t>
  </si>
  <si>
    <t>Bob</t>
  </si>
  <si>
    <t>Nigel</t>
  </si>
  <si>
    <t>Joseph</t>
  </si>
  <si>
    <t>Jordan</t>
  </si>
  <si>
    <t>George</t>
  </si>
  <si>
    <t>Liam</t>
  </si>
  <si>
    <t>Mills</t>
  </si>
  <si>
    <t>Morgan</t>
  </si>
  <si>
    <t>Derek</t>
  </si>
  <si>
    <t>Bradley</t>
  </si>
  <si>
    <t>Palmer</t>
  </si>
  <si>
    <t>Peters</t>
  </si>
  <si>
    <t>Craig</t>
  </si>
  <si>
    <t>Edward</t>
  </si>
  <si>
    <t>Adrian</t>
  </si>
  <si>
    <t>Jonathan</t>
  </si>
  <si>
    <t>Simon</t>
  </si>
  <si>
    <t>Lloyd</t>
  </si>
  <si>
    <t>Richards</t>
  </si>
  <si>
    <t>Richardson</t>
  </si>
  <si>
    <t>Robinson</t>
  </si>
  <si>
    <t>Rose</t>
  </si>
  <si>
    <t>Smith</t>
  </si>
  <si>
    <t>Adam</t>
  </si>
  <si>
    <t>Marcus</t>
  </si>
  <si>
    <t>Nicholas</t>
  </si>
  <si>
    <t>Ross</t>
  </si>
  <si>
    <t>Jim</t>
  </si>
  <si>
    <t>Taylor</t>
  </si>
  <si>
    <t>Thomas</t>
  </si>
  <si>
    <t>Turner</t>
  </si>
  <si>
    <t>Vincent</t>
  </si>
  <si>
    <t>Darren</t>
  </si>
  <si>
    <t>Wood</t>
  </si>
  <si>
    <t>Charles</t>
  </si>
  <si>
    <t>Ryan</t>
  </si>
  <si>
    <t>Anderson</t>
  </si>
  <si>
    <t>Ball</t>
  </si>
  <si>
    <t>Barker</t>
  </si>
  <si>
    <t>Eric</t>
  </si>
  <si>
    <t>Barnes</t>
  </si>
  <si>
    <t>Glenn</t>
  </si>
  <si>
    <t>Scott</t>
  </si>
  <si>
    <t>Michael</t>
  </si>
  <si>
    <t>Clarke</t>
  </si>
  <si>
    <t>Samuel</t>
  </si>
  <si>
    <t>Josh</t>
  </si>
  <si>
    <t>Edwards</t>
  </si>
  <si>
    <t>Elliott</t>
  </si>
  <si>
    <t>Oliver</t>
  </si>
  <si>
    <t>Glyn</t>
  </si>
  <si>
    <t>Ashley</t>
  </si>
  <si>
    <t>Kenneth</t>
  </si>
  <si>
    <t>Harper</t>
  </si>
  <si>
    <t>Hartley</t>
  </si>
  <si>
    <t>Jon</t>
  </si>
  <si>
    <t>Johnson</t>
  </si>
  <si>
    <t>Lewis</t>
  </si>
  <si>
    <t>William</t>
  </si>
  <si>
    <t>Mitchell</t>
  </si>
  <si>
    <t>Moore</t>
  </si>
  <si>
    <t>Elliot</t>
  </si>
  <si>
    <t>Kieran</t>
  </si>
  <si>
    <t>Denis</t>
  </si>
  <si>
    <t>Owens</t>
  </si>
  <si>
    <t>Phillips</t>
  </si>
  <si>
    <t>Mathew</t>
  </si>
  <si>
    <t>Henry</t>
  </si>
  <si>
    <t>Connor</t>
  </si>
  <si>
    <t>Ivan</t>
  </si>
  <si>
    <t>Walker</t>
  </si>
  <si>
    <t>Ward</t>
  </si>
  <si>
    <t>Warren</t>
  </si>
  <si>
    <t>Williams</t>
  </si>
  <si>
    <t>Stewart</t>
  </si>
  <si>
    <t>Nathan</t>
  </si>
  <si>
    <t>Aaron</t>
  </si>
  <si>
    <t>Jacob</t>
  </si>
  <si>
    <t>Deacon</t>
  </si>
  <si>
    <t>Roy</t>
  </si>
  <si>
    <t>Bernard</t>
  </si>
  <si>
    <t>Gray</t>
  </si>
  <si>
    <t>Higgins</t>
  </si>
  <si>
    <t>Jackson</t>
  </si>
  <si>
    <t>Guy</t>
  </si>
  <si>
    <t>Jones</t>
  </si>
  <si>
    <t>Phillip</t>
  </si>
  <si>
    <t>Long</t>
  </si>
  <si>
    <t>Morris</t>
  </si>
  <si>
    <t>Newton</t>
  </si>
  <si>
    <t>Douglas</t>
  </si>
  <si>
    <t>Karl</t>
  </si>
  <si>
    <t>Roberts</t>
  </si>
  <si>
    <t>Russell</t>
  </si>
  <si>
    <t>Laurence</t>
  </si>
  <si>
    <t>Alistair</t>
  </si>
  <si>
    <t>Spencer</t>
  </si>
  <si>
    <t>Statham</t>
  </si>
  <si>
    <t>Shaun</t>
  </si>
  <si>
    <t>Andy</t>
  </si>
  <si>
    <t>Wheeler</t>
  </si>
  <si>
    <t>White</t>
  </si>
  <si>
    <t>Wilson</t>
  </si>
  <si>
    <t>Dominic</t>
  </si>
  <si>
    <t>Allen</t>
  </si>
  <si>
    <t>Mick</t>
  </si>
  <si>
    <t>Butler</t>
  </si>
  <si>
    <t>Ronald</t>
  </si>
  <si>
    <t>Collins</t>
  </si>
  <si>
    <t>Griffiths</t>
  </si>
  <si>
    <t>Barry</t>
  </si>
  <si>
    <t>Harding</t>
  </si>
  <si>
    <t>Carl</t>
  </si>
  <si>
    <t>Jason</t>
  </si>
  <si>
    <t>Millington</t>
  </si>
  <si>
    <t>Matt</t>
  </si>
  <si>
    <t>Price</t>
  </si>
  <si>
    <t>Webb</t>
  </si>
  <si>
    <t>Leslie</t>
  </si>
  <si>
    <t>Glen</t>
  </si>
  <si>
    <t>Young</t>
  </si>
  <si>
    <t>Danny</t>
  </si>
  <si>
    <t>Rob</t>
  </si>
  <si>
    <t>Davis</t>
  </si>
  <si>
    <t>Dunn</t>
  </si>
  <si>
    <t>Green</t>
  </si>
  <si>
    <t>Harvey</t>
  </si>
  <si>
    <t>Greg</t>
  </si>
  <si>
    <t>Pritchard</t>
  </si>
  <si>
    <t>Leigh</t>
  </si>
  <si>
    <t>Robin</t>
  </si>
  <si>
    <t>Geoff</t>
  </si>
  <si>
    <t>Cooper</t>
  </si>
  <si>
    <t>Flavell</t>
  </si>
  <si>
    <t>Fletcher</t>
  </si>
  <si>
    <t>Francis</t>
  </si>
  <si>
    <t>Gardner</t>
  </si>
  <si>
    <t>Jonathon</t>
  </si>
  <si>
    <t>Hall</t>
  </si>
  <si>
    <t>Ricky</t>
  </si>
  <si>
    <t>Lamb</t>
  </si>
  <si>
    <t>Bryan</t>
  </si>
  <si>
    <t>Porter</t>
  </si>
  <si>
    <t>Rogers</t>
  </si>
  <si>
    <t>Stevens</t>
  </si>
  <si>
    <t>Gregg</t>
  </si>
  <si>
    <t>Wright</t>
  </si>
  <si>
    <t>Martyn</t>
  </si>
  <si>
    <t>Marc</t>
  </si>
  <si>
    <t>Louis</t>
  </si>
  <si>
    <t>Hopkins</t>
  </si>
  <si>
    <t>O' Brien</t>
  </si>
  <si>
    <t>Prosser</t>
  </si>
  <si>
    <t>Pugh</t>
  </si>
  <si>
    <t>Wilkinson</t>
  </si>
  <si>
    <t>Dale</t>
  </si>
  <si>
    <t>Bull</t>
  </si>
  <si>
    <t>Bullock</t>
  </si>
  <si>
    <t>Gavin</t>
  </si>
  <si>
    <t>Giles</t>
  </si>
  <si>
    <t>Dan</t>
  </si>
  <si>
    <t>Angus</t>
  </si>
  <si>
    <t>Noel</t>
  </si>
  <si>
    <t>Bell</t>
  </si>
  <si>
    <t>Dawson</t>
  </si>
  <si>
    <t>Egan</t>
  </si>
  <si>
    <t>Foster</t>
  </si>
  <si>
    <t>Humphries</t>
  </si>
  <si>
    <t>Norman</t>
  </si>
  <si>
    <t>Melvin</t>
  </si>
  <si>
    <t>Montgomery</t>
  </si>
  <si>
    <t>Emery</t>
  </si>
  <si>
    <t>Toby</t>
  </si>
  <si>
    <t>Kyle</t>
  </si>
  <si>
    <t>Fraser</t>
  </si>
  <si>
    <t>Reeves</t>
  </si>
  <si>
    <t>Atkins</t>
  </si>
  <si>
    <t>Barrett</t>
  </si>
  <si>
    <t>Wilf</t>
  </si>
  <si>
    <t>Damien</t>
  </si>
  <si>
    <t>Cash</t>
  </si>
  <si>
    <t>Childs</t>
  </si>
  <si>
    <t>Hurst</t>
  </si>
  <si>
    <t>Lavender</t>
  </si>
  <si>
    <t>Miles</t>
  </si>
  <si>
    <t>Perry</t>
  </si>
  <si>
    <t>Reid</t>
  </si>
  <si>
    <t>Stefan</t>
  </si>
  <si>
    <t>Simmonds</t>
  </si>
  <si>
    <t>Smallman</t>
  </si>
  <si>
    <t>Summers</t>
  </si>
  <si>
    <t>Lawrence</t>
  </si>
  <si>
    <t>Wilcox</t>
  </si>
  <si>
    <t>Nathaniel</t>
  </si>
  <si>
    <t>Archer</t>
  </si>
  <si>
    <t>Blackburn</t>
  </si>
  <si>
    <t>Burman</t>
  </si>
  <si>
    <t>Coleman</t>
  </si>
  <si>
    <t>Denton</t>
  </si>
  <si>
    <t>Doyle</t>
  </si>
  <si>
    <t>Shane</t>
  </si>
  <si>
    <t>Eden</t>
  </si>
  <si>
    <t>Fearn</t>
  </si>
  <si>
    <t>Fox</t>
  </si>
  <si>
    <t>Leon</t>
  </si>
  <si>
    <t>Grainger</t>
  </si>
  <si>
    <t>Dennis</t>
  </si>
  <si>
    <t>Hallam</t>
  </si>
  <si>
    <t>Hardy</t>
  </si>
  <si>
    <t>Cori</t>
  </si>
  <si>
    <t>Bevan</t>
  </si>
  <si>
    <t>Charlie</t>
  </si>
  <si>
    <t>Kirk</t>
  </si>
  <si>
    <t>Langley</t>
  </si>
  <si>
    <t>Yusuf</t>
  </si>
  <si>
    <t>Lyons</t>
  </si>
  <si>
    <t>Fenton</t>
  </si>
  <si>
    <t>O' Connor</t>
  </si>
  <si>
    <t>Orme</t>
  </si>
  <si>
    <t>Duval</t>
  </si>
  <si>
    <t>Parkes</t>
  </si>
  <si>
    <t>Potter</t>
  </si>
  <si>
    <t>Riley</t>
  </si>
  <si>
    <t>Rowe</t>
  </si>
  <si>
    <t>Rowland</t>
  </si>
  <si>
    <t>Rudd</t>
  </si>
  <si>
    <t>Sutton</t>
  </si>
  <si>
    <t>Arthur</t>
  </si>
  <si>
    <t>Warburton</t>
  </si>
  <si>
    <t>Watson</t>
  </si>
  <si>
    <t>West</t>
  </si>
  <si>
    <t>Alun</t>
  </si>
  <si>
    <t>Heath</t>
  </si>
  <si>
    <t>Hudson</t>
  </si>
  <si>
    <t>Geoffrey</t>
  </si>
  <si>
    <t>Rhys</t>
  </si>
  <si>
    <t>Molloy</t>
  </si>
  <si>
    <t>Moran</t>
  </si>
  <si>
    <t>Orton</t>
  </si>
  <si>
    <t>Patterson</t>
  </si>
  <si>
    <t>Bird</t>
  </si>
  <si>
    <t>Carroll</t>
  </si>
  <si>
    <t>Cheshire</t>
  </si>
  <si>
    <t>Crawford</t>
  </si>
  <si>
    <t>Darcy</t>
  </si>
  <si>
    <t>Desmond</t>
  </si>
  <si>
    <t>Herrington</t>
  </si>
  <si>
    <t>Jay</t>
  </si>
  <si>
    <t>Love</t>
  </si>
  <si>
    <t>Matthews</t>
  </si>
  <si>
    <t>Tobias</t>
  </si>
  <si>
    <t>Osborne</t>
  </si>
  <si>
    <t>Payne</t>
  </si>
  <si>
    <t>Rowley</t>
  </si>
  <si>
    <t>Mohammed</t>
  </si>
  <si>
    <t>Simpson</t>
  </si>
  <si>
    <t>Skelding</t>
  </si>
  <si>
    <t>Stocking</t>
  </si>
  <si>
    <t>Gwynne</t>
  </si>
  <si>
    <t>Haywood</t>
  </si>
  <si>
    <t>Marley</t>
  </si>
  <si>
    <t>McClintock</t>
  </si>
  <si>
    <t>Wake</t>
  </si>
  <si>
    <t>Willis</t>
  </si>
  <si>
    <t>Collier</t>
  </si>
  <si>
    <t>Gibbs</t>
  </si>
  <si>
    <t>Griffin</t>
  </si>
  <si>
    <t>Hedley</t>
  </si>
  <si>
    <t>Howell</t>
  </si>
  <si>
    <t>Pete</t>
  </si>
  <si>
    <t>Niall</t>
  </si>
  <si>
    <t>Parker</t>
  </si>
  <si>
    <t>Tasker</t>
  </si>
  <si>
    <t>Westwood</t>
  </si>
  <si>
    <t>Deductions</t>
  </si>
  <si>
    <t>Protection</t>
  </si>
  <si>
    <t>Match Points</t>
  </si>
  <si>
    <t>League Points</t>
  </si>
  <si>
    <t>Match Totals so far</t>
  </si>
  <si>
    <t>Match Totals This match</t>
  </si>
  <si>
    <t>Display Totals</t>
  </si>
  <si>
    <t>Tot Match Points</t>
  </si>
  <si>
    <t>Match Notes</t>
  </si>
  <si>
    <t>3.1</t>
  </si>
  <si>
    <t>Midlands Club Name</t>
  </si>
  <si>
    <t>on</t>
  </si>
  <si>
    <t>Birchfield</t>
  </si>
  <si>
    <t xml:space="preserve">Cannock </t>
  </si>
  <si>
    <t>D.A.S.H</t>
  </si>
  <si>
    <t>Leamington</t>
  </si>
  <si>
    <t>Mansfield</t>
  </si>
  <si>
    <t>Rugby</t>
  </si>
  <si>
    <t>Tamworth</t>
  </si>
  <si>
    <t>BIRCHFIELD H</t>
  </si>
  <si>
    <t>BURTON</t>
  </si>
  <si>
    <t>CANNOCK ST</t>
  </si>
  <si>
    <t>DUDLEY/STOURBRIDGE</t>
  </si>
  <si>
    <t>LEAMINGTON</t>
  </si>
  <si>
    <t>MANSFIELD H</t>
  </si>
  <si>
    <t>RUGBY &amp; N</t>
  </si>
  <si>
    <t>TAMWORTH</t>
  </si>
  <si>
    <t>Antony</t>
  </si>
  <si>
    <t>Attenborough</t>
  </si>
  <si>
    <t>Bache</t>
  </si>
  <si>
    <t>Bartlett</t>
  </si>
  <si>
    <t>Berrow</t>
  </si>
  <si>
    <t>Bonham</t>
  </si>
  <si>
    <t>Bown</t>
  </si>
  <si>
    <t>Brandreth</t>
  </si>
  <si>
    <t>Brookes</t>
  </si>
  <si>
    <t>Bush</t>
  </si>
  <si>
    <t>Howard</t>
  </si>
  <si>
    <t>Challis</t>
  </si>
  <si>
    <t>Christian</t>
  </si>
  <si>
    <t>Clamp</t>
  </si>
  <si>
    <t>Nicky</t>
  </si>
  <si>
    <t>Clegg</t>
  </si>
  <si>
    <t>Coombes</t>
  </si>
  <si>
    <t>Cross</t>
  </si>
  <si>
    <t>Culshaw</t>
  </si>
  <si>
    <t>Culshaw (Jnr)</t>
  </si>
  <si>
    <t>Culshaw (Snr)</t>
  </si>
  <si>
    <t>Day</t>
  </si>
  <si>
    <t>De Leon-Padmore</t>
  </si>
  <si>
    <t>Juan</t>
  </si>
  <si>
    <t>Demeda</t>
  </si>
  <si>
    <t>Dunford</t>
  </si>
  <si>
    <t>Eason</t>
  </si>
  <si>
    <t>Eliot</t>
  </si>
  <si>
    <t>Elson</t>
  </si>
  <si>
    <t>Evanson</t>
  </si>
  <si>
    <t>Fennell</t>
  </si>
  <si>
    <t>Ferris</t>
  </si>
  <si>
    <t>Findlay</t>
  </si>
  <si>
    <t>Iain</t>
  </si>
  <si>
    <t>Fowkes</t>
  </si>
  <si>
    <t>Friel</t>
  </si>
  <si>
    <t>Goodwin</t>
  </si>
  <si>
    <t>Graves</t>
  </si>
  <si>
    <t>Greenwood</t>
  </si>
  <si>
    <t>Grogan</t>
  </si>
  <si>
    <t>Hardman</t>
  </si>
  <si>
    <t>Hargreaves</t>
  </si>
  <si>
    <t>Harley</t>
  </si>
  <si>
    <t>Hartop</t>
  </si>
  <si>
    <t>Higton</t>
  </si>
  <si>
    <t>Holland</t>
  </si>
  <si>
    <t>Hunt</t>
  </si>
  <si>
    <t>Neal</t>
  </si>
  <si>
    <t>Jarvis</t>
  </si>
  <si>
    <t>Jenkins</t>
  </si>
  <si>
    <t>Gregory</t>
  </si>
  <si>
    <t>Jones-Faulkes</t>
  </si>
  <si>
    <t>Kavanagh</t>
  </si>
  <si>
    <t>Langford</t>
  </si>
  <si>
    <t>Langowski</t>
  </si>
  <si>
    <t>Levett</t>
  </si>
  <si>
    <t>Lines</t>
  </si>
  <si>
    <t>Cristopher</t>
  </si>
  <si>
    <t>Raymond</t>
  </si>
  <si>
    <t>Lodge</t>
  </si>
  <si>
    <t>Logan</t>
  </si>
  <si>
    <t>Mawbey</t>
  </si>
  <si>
    <t>McCabe</t>
  </si>
  <si>
    <t>Ritchie</t>
  </si>
  <si>
    <t>McGee</t>
  </si>
  <si>
    <t>Moores</t>
  </si>
  <si>
    <t>O' Neill</t>
  </si>
  <si>
    <t>Ory</t>
  </si>
  <si>
    <t>Owen</t>
  </si>
  <si>
    <t>Parsons</t>
  </si>
  <si>
    <t>Pierpoint</t>
  </si>
  <si>
    <t>Pleass</t>
  </si>
  <si>
    <t>Prentice</t>
  </si>
  <si>
    <t>Ransome</t>
  </si>
  <si>
    <t>Snowdon</t>
  </si>
  <si>
    <t>Roach</t>
  </si>
  <si>
    <t>Robertson</t>
  </si>
  <si>
    <t>Rutherford</t>
  </si>
  <si>
    <t>Sanderson</t>
  </si>
  <si>
    <t>Showell</t>
  </si>
  <si>
    <t>Smetham</t>
  </si>
  <si>
    <t>Spargo</t>
  </si>
  <si>
    <t>Stevenson</t>
  </si>
  <si>
    <t>Stevenson-Smith</t>
  </si>
  <si>
    <t>Stokes</t>
  </si>
  <si>
    <t>Alf</t>
  </si>
  <si>
    <t>Storey</t>
  </si>
  <si>
    <t>Sumner</t>
  </si>
  <si>
    <t>Tonks</t>
  </si>
  <si>
    <t>Trigger</t>
  </si>
  <si>
    <t>Vins</t>
  </si>
  <si>
    <t>Waplington</t>
  </si>
  <si>
    <t>Welsh</t>
  </si>
  <si>
    <t>Wileman</t>
  </si>
  <si>
    <t>Wilkins</t>
  </si>
  <si>
    <t>Winfield</t>
  </si>
  <si>
    <t>Kevin J.</t>
  </si>
  <si>
    <t>Woodward</t>
  </si>
  <si>
    <t>Beardmore</t>
  </si>
  <si>
    <t>Bister</t>
  </si>
  <si>
    <t>Boddice</t>
  </si>
  <si>
    <t>Ralph</t>
  </si>
  <si>
    <t>Browne</t>
  </si>
  <si>
    <t>Carter</t>
  </si>
  <si>
    <t>Catlin</t>
  </si>
  <si>
    <t>Cawson</t>
  </si>
  <si>
    <t>Dingley</t>
  </si>
  <si>
    <t>Dumelow</t>
  </si>
  <si>
    <t>Farmer</t>
  </si>
  <si>
    <t>Farr</t>
  </si>
  <si>
    <t>Goulding</t>
  </si>
  <si>
    <t>Hornblow</t>
  </si>
  <si>
    <t>Kelsall</t>
  </si>
  <si>
    <t>Langslow</t>
  </si>
  <si>
    <t>Sid</t>
  </si>
  <si>
    <t>Lawrie</t>
  </si>
  <si>
    <t>Ewan</t>
  </si>
  <si>
    <t>Lester</t>
  </si>
  <si>
    <t>Lovatt</t>
  </si>
  <si>
    <t>Mathie</t>
  </si>
  <si>
    <t>Alister</t>
  </si>
  <si>
    <t>McKeown</t>
  </si>
  <si>
    <t>Pat</t>
  </si>
  <si>
    <t>Murfin</t>
  </si>
  <si>
    <t>Naunton</t>
  </si>
  <si>
    <t>Poxon</t>
  </si>
  <si>
    <t>Shephard</t>
  </si>
  <si>
    <t>Sherriff</t>
  </si>
  <si>
    <t>Shore</t>
  </si>
  <si>
    <t>Staley</t>
  </si>
  <si>
    <t>Swift</t>
  </si>
  <si>
    <t>Tolley</t>
  </si>
  <si>
    <t>Athersmith</t>
  </si>
  <si>
    <t>Barnfather</t>
  </si>
  <si>
    <t>Barratt</t>
  </si>
  <si>
    <t>Bartram</t>
  </si>
  <si>
    <t>Bevington</t>
  </si>
  <si>
    <t>Biddle</t>
  </si>
  <si>
    <t>Bowett</t>
  </si>
  <si>
    <t>Brandwood</t>
  </si>
  <si>
    <t>Brittan</t>
  </si>
  <si>
    <t>Bushnell</t>
  </si>
  <si>
    <t>Buss</t>
  </si>
  <si>
    <t>Byrd</t>
  </si>
  <si>
    <t>Brett</t>
  </si>
  <si>
    <t>Caldwell</t>
  </si>
  <si>
    <t>Reiss</t>
  </si>
  <si>
    <t>Casserley</t>
  </si>
  <si>
    <t>Chandler</t>
  </si>
  <si>
    <t>Coates</t>
  </si>
  <si>
    <t>Cobden</t>
  </si>
  <si>
    <t>Cooke</t>
  </si>
  <si>
    <t>Cope</t>
  </si>
  <si>
    <t>Crutchley</t>
  </si>
  <si>
    <t>Earle</t>
  </si>
  <si>
    <t>Bill</t>
  </si>
  <si>
    <t>Emson</t>
  </si>
  <si>
    <t>Faherty</t>
  </si>
  <si>
    <t>Faulkner</t>
  </si>
  <si>
    <t>Fellows</t>
  </si>
  <si>
    <t>Garrington</t>
  </si>
  <si>
    <t>Geraghty</t>
  </si>
  <si>
    <t>Rupert</t>
  </si>
  <si>
    <t>Gill</t>
  </si>
  <si>
    <t>Tristan</t>
  </si>
  <si>
    <t>Gould</t>
  </si>
  <si>
    <t>Brendan</t>
  </si>
  <si>
    <t>Hollinshead</t>
  </si>
  <si>
    <t>Hopton</t>
  </si>
  <si>
    <t>Mervyn</t>
  </si>
  <si>
    <t>Houghton</t>
  </si>
  <si>
    <t>Hydes</t>
  </si>
  <si>
    <t>Ingram</t>
  </si>
  <si>
    <t>Jacques</t>
  </si>
  <si>
    <t>Johns</t>
  </si>
  <si>
    <t>Darryll</t>
  </si>
  <si>
    <t>Kieron</t>
  </si>
  <si>
    <t>Kilkenny</t>
  </si>
  <si>
    <t>Lawerence</t>
  </si>
  <si>
    <t>Lancaster</t>
  </si>
  <si>
    <t>Leadbeater</t>
  </si>
  <si>
    <t>Leason</t>
  </si>
  <si>
    <t>Zachary</t>
  </si>
  <si>
    <t>Little</t>
  </si>
  <si>
    <t>Littler</t>
  </si>
  <si>
    <t>Lockley</t>
  </si>
  <si>
    <t>Maddox</t>
  </si>
  <si>
    <t>Mayo</t>
  </si>
  <si>
    <t>McCann</t>
  </si>
  <si>
    <t>McWhinnie</t>
  </si>
  <si>
    <t>Middleton</t>
  </si>
  <si>
    <t>Millage</t>
  </si>
  <si>
    <t>Miller</t>
  </si>
  <si>
    <t>Millerchip</t>
  </si>
  <si>
    <t>Mulherin</t>
  </si>
  <si>
    <t>Myles</t>
  </si>
  <si>
    <t>Nash</t>
  </si>
  <si>
    <t>Neuchterlien</t>
  </si>
  <si>
    <t>Nevin</t>
  </si>
  <si>
    <t>Newport</t>
  </si>
  <si>
    <t>Ogle</t>
  </si>
  <si>
    <t>Pallister</t>
  </si>
  <si>
    <t>Peacock</t>
  </si>
  <si>
    <t>Pearson</t>
  </si>
  <si>
    <t>Powner</t>
  </si>
  <si>
    <t>Raybould</t>
  </si>
  <si>
    <t>Ridgeway</t>
  </si>
  <si>
    <t>Rowlands</t>
  </si>
  <si>
    <t>Rubenis</t>
  </si>
  <si>
    <t>Rusted</t>
  </si>
  <si>
    <t>Shepherd</t>
  </si>
  <si>
    <t>Smallings</t>
  </si>
  <si>
    <t>Caine</t>
  </si>
  <si>
    <t>Smythies</t>
  </si>
  <si>
    <t>Squire</t>
  </si>
  <si>
    <t>Saul</t>
  </si>
  <si>
    <t>Stringer</t>
  </si>
  <si>
    <t>Sunderland</t>
  </si>
  <si>
    <t>Swan</t>
  </si>
  <si>
    <t>Symonds</t>
  </si>
  <si>
    <t>Aden</t>
  </si>
  <si>
    <t>Tremayne</t>
  </si>
  <si>
    <t>Trollope</t>
  </si>
  <si>
    <t>Turrell</t>
  </si>
  <si>
    <t>Turton</t>
  </si>
  <si>
    <t>Watkins</t>
  </si>
  <si>
    <t>Webberley</t>
  </si>
  <si>
    <t>Werrett</t>
  </si>
  <si>
    <t>Whitty</t>
  </si>
  <si>
    <t>Widgery</t>
  </si>
  <si>
    <t>Wilding</t>
  </si>
  <si>
    <t>Woodcock</t>
  </si>
  <si>
    <t>Lyndon</t>
  </si>
  <si>
    <t>Alix</t>
  </si>
  <si>
    <t>Andrews</t>
  </si>
  <si>
    <t>Ashworth</t>
  </si>
  <si>
    <t>Barnbrook</t>
  </si>
  <si>
    <t>Bastable</t>
  </si>
  <si>
    <t>Batten</t>
  </si>
  <si>
    <t>Beard</t>
  </si>
  <si>
    <t>Bissell</t>
  </si>
  <si>
    <t>Bridgwater</t>
  </si>
  <si>
    <t>Buckley</t>
  </si>
  <si>
    <t>Burrows</t>
  </si>
  <si>
    <t>Cassidy</t>
  </si>
  <si>
    <t>Corbett</t>
  </si>
  <si>
    <t>Cutler</t>
  </si>
  <si>
    <t>Dawes</t>
  </si>
  <si>
    <t>Diaper</t>
  </si>
  <si>
    <t>Eades</t>
  </si>
  <si>
    <t>Eddie</t>
  </si>
  <si>
    <t>Foxall</t>
  </si>
  <si>
    <t>Fullwood</t>
  </si>
  <si>
    <t>Furness</t>
  </si>
  <si>
    <t>Gamble</t>
  </si>
  <si>
    <t>Gifford</t>
  </si>
  <si>
    <t>Greenaway</t>
  </si>
  <si>
    <t>Hancock</t>
  </si>
  <si>
    <t>Harris</t>
  </si>
  <si>
    <t>Atticus</t>
  </si>
  <si>
    <t>Hawthorne</t>
  </si>
  <si>
    <t>Homer</t>
  </si>
  <si>
    <t>Horwill</t>
  </si>
  <si>
    <t>Huxtable</t>
  </si>
  <si>
    <t>Leeson</t>
  </si>
  <si>
    <t>Loader</t>
  </si>
  <si>
    <t>Lowe</t>
  </si>
  <si>
    <t>MacLean</t>
  </si>
  <si>
    <t>Manning</t>
  </si>
  <si>
    <t>Mulgrue</t>
  </si>
  <si>
    <t>Nation</t>
  </si>
  <si>
    <t>Pope</t>
  </si>
  <si>
    <t>Restorick</t>
  </si>
  <si>
    <t>Reynolds</t>
  </si>
  <si>
    <t>Byron</t>
  </si>
  <si>
    <t>Searle</t>
  </si>
  <si>
    <t>Slater</t>
  </si>
  <si>
    <t>Swingewood</t>
  </si>
  <si>
    <t>Tibbetts</t>
  </si>
  <si>
    <t>Trueman</t>
  </si>
  <si>
    <t>Tulloch</t>
  </si>
  <si>
    <t>Cory</t>
  </si>
  <si>
    <t>Waby</t>
  </si>
  <si>
    <t>Wadeley</t>
  </si>
  <si>
    <t>Warwick</t>
  </si>
  <si>
    <t>Willetts</t>
  </si>
  <si>
    <t>Woodhall</t>
  </si>
  <si>
    <t>Wooldridge</t>
  </si>
  <si>
    <t>Yapp</t>
  </si>
  <si>
    <t>Arthurton</t>
  </si>
  <si>
    <t>Ayres</t>
  </si>
  <si>
    <t>Jonny</t>
  </si>
  <si>
    <t>Bains</t>
  </si>
  <si>
    <t>Parminder</t>
  </si>
  <si>
    <t>Pardeep</t>
  </si>
  <si>
    <t>Barnett</t>
  </si>
  <si>
    <t>Betts</t>
  </si>
  <si>
    <t>Trevor-Lee</t>
  </si>
  <si>
    <t>Blower</t>
  </si>
  <si>
    <t>Botterill</t>
  </si>
  <si>
    <t>Bradbrook</t>
  </si>
  <si>
    <t>Breakwell</t>
  </si>
  <si>
    <t>Patrick</t>
  </si>
  <si>
    <t>Russ</t>
  </si>
  <si>
    <t>Campbell</t>
  </si>
  <si>
    <t>Capps</t>
  </si>
  <si>
    <t>Jeff</t>
  </si>
  <si>
    <t>Cathcart</t>
  </si>
  <si>
    <t>Cattrell</t>
  </si>
  <si>
    <t>Christie</t>
  </si>
  <si>
    <t>Churchill</t>
  </si>
  <si>
    <t>Darrell</t>
  </si>
  <si>
    <t>Clarkson</t>
  </si>
  <si>
    <t>Clay</t>
  </si>
  <si>
    <t>Connah</t>
  </si>
  <si>
    <t>Coulsting</t>
  </si>
  <si>
    <t>Chawan</t>
  </si>
  <si>
    <t>Tian</t>
  </si>
  <si>
    <t>Dable</t>
  </si>
  <si>
    <t>Davidson</t>
  </si>
  <si>
    <t>Dealtry</t>
  </si>
  <si>
    <t>Donovan</t>
  </si>
  <si>
    <t>Dove</t>
  </si>
  <si>
    <t>D'Souza</t>
  </si>
  <si>
    <t>Durrant</t>
  </si>
  <si>
    <t>Earley</t>
  </si>
  <si>
    <t>Ellard</t>
  </si>
  <si>
    <t>Emmerson</t>
  </si>
  <si>
    <t>Filshie</t>
  </si>
  <si>
    <t>Finch</t>
  </si>
  <si>
    <t>Fitch</t>
  </si>
  <si>
    <t>Frodsham</t>
  </si>
  <si>
    <t>Galpin</t>
  </si>
  <si>
    <t>Geen</t>
  </si>
  <si>
    <t>Paramjit</t>
  </si>
  <si>
    <t>Gittus-Smith</t>
  </si>
  <si>
    <t>Gladden</t>
  </si>
  <si>
    <t>Roland</t>
  </si>
  <si>
    <t>Hazell</t>
  </si>
  <si>
    <t>Hines</t>
  </si>
  <si>
    <t>Hoare</t>
  </si>
  <si>
    <t>Holt</t>
  </si>
  <si>
    <t>Hundal</t>
  </si>
  <si>
    <t>Kenny</t>
  </si>
  <si>
    <t>Kimberley</t>
  </si>
  <si>
    <t>Kinson</t>
  </si>
  <si>
    <t>Kirk-Wilson</t>
  </si>
  <si>
    <t>Lignier</t>
  </si>
  <si>
    <t>Jean-Francois</t>
  </si>
  <si>
    <t>Lole</t>
  </si>
  <si>
    <t>Mee</t>
  </si>
  <si>
    <t>Ray</t>
  </si>
  <si>
    <t>Mortimer</t>
  </si>
  <si>
    <t>Muddeman</t>
  </si>
  <si>
    <t>Myton</t>
  </si>
  <si>
    <t>Notman</t>
  </si>
  <si>
    <t>Nunn</t>
  </si>
  <si>
    <t>Orrill</t>
  </si>
  <si>
    <t>Peake</t>
  </si>
  <si>
    <t>Phipps</t>
  </si>
  <si>
    <t>Pielage</t>
  </si>
  <si>
    <t>Reading</t>
  </si>
  <si>
    <t>Owain</t>
  </si>
  <si>
    <t>Richey</t>
  </si>
  <si>
    <t>Rourke</t>
  </si>
  <si>
    <t>Sandell</t>
  </si>
  <si>
    <t>Ze'</t>
  </si>
  <si>
    <t>Shemilt</t>
  </si>
  <si>
    <t>Shuttleworth</t>
  </si>
  <si>
    <t>Singh Virk</t>
  </si>
  <si>
    <t>Rajpreet</t>
  </si>
  <si>
    <t>Stather</t>
  </si>
  <si>
    <t>Suffern</t>
  </si>
  <si>
    <t>Tomes</t>
  </si>
  <si>
    <t>Vaughan</t>
  </si>
  <si>
    <t>Dai</t>
  </si>
  <si>
    <t>Waine</t>
  </si>
  <si>
    <t>Walsh</t>
  </si>
  <si>
    <t>Cavin</t>
  </si>
  <si>
    <t>Allsopp</t>
  </si>
  <si>
    <t>Jonji</t>
  </si>
  <si>
    <t>Ashmore</t>
  </si>
  <si>
    <t>Barkes</t>
  </si>
  <si>
    <t>Beet</t>
  </si>
  <si>
    <t>Berry</t>
  </si>
  <si>
    <t>Borrill</t>
  </si>
  <si>
    <t>Bowker</t>
  </si>
  <si>
    <t>Brightmore</t>
  </si>
  <si>
    <t>Burke</t>
  </si>
  <si>
    <t>Carlan</t>
  </si>
  <si>
    <t>Caudwell</t>
  </si>
  <si>
    <t>Chambers</t>
  </si>
  <si>
    <t>Collinge</t>
  </si>
  <si>
    <t>Aiken</t>
  </si>
  <si>
    <t>Colton</t>
  </si>
  <si>
    <t>Alastair</t>
  </si>
  <si>
    <t>Crew</t>
  </si>
  <si>
    <t>Curley</t>
  </si>
  <si>
    <t>Davey</t>
  </si>
  <si>
    <t>Davy</t>
  </si>
  <si>
    <t>Dutton</t>
  </si>
  <si>
    <t>Farquarson</t>
  </si>
  <si>
    <t>Gair</t>
  </si>
  <si>
    <t>Garner</t>
  </si>
  <si>
    <t>Garvey</t>
  </si>
  <si>
    <t>Alec</t>
  </si>
  <si>
    <t>Godson</t>
  </si>
  <si>
    <t>Gorrill</t>
  </si>
  <si>
    <t>Amie</t>
  </si>
  <si>
    <t>Grey</t>
  </si>
  <si>
    <t>Ted</t>
  </si>
  <si>
    <t>Hargrave</t>
  </si>
  <si>
    <t>Hartin</t>
  </si>
  <si>
    <t>Hawkins</t>
  </si>
  <si>
    <t>Heathcote</t>
  </si>
  <si>
    <t>Hilton</t>
  </si>
  <si>
    <t>Hiscox</t>
  </si>
  <si>
    <t>Holmes</t>
  </si>
  <si>
    <t>Hooper</t>
  </si>
  <si>
    <t>Hough</t>
  </si>
  <si>
    <t>Humphreys</t>
  </si>
  <si>
    <t>Huntington</t>
  </si>
  <si>
    <t>Rick</t>
  </si>
  <si>
    <t>Kelly</t>
  </si>
  <si>
    <t>Knowles</t>
  </si>
  <si>
    <t>Kuchta</t>
  </si>
  <si>
    <t>Lightfoot</t>
  </si>
  <si>
    <t>Lisgo</t>
  </si>
  <si>
    <t>Maddocks</t>
  </si>
  <si>
    <t>Mason</t>
  </si>
  <si>
    <t>Massey</t>
  </si>
  <si>
    <t>Mcarthy</t>
  </si>
  <si>
    <t>McBain</t>
  </si>
  <si>
    <t>McQuin-Roberts</t>
  </si>
  <si>
    <t>Mellor</t>
  </si>
  <si>
    <t>Murrow</t>
  </si>
  <si>
    <t>Musruck</t>
  </si>
  <si>
    <t>Dass</t>
  </si>
  <si>
    <t>Nelson</t>
  </si>
  <si>
    <t>Newell</t>
  </si>
  <si>
    <t>O' Keefe</t>
  </si>
  <si>
    <t>Panting</t>
  </si>
  <si>
    <t>Peat</t>
  </si>
  <si>
    <t>Peet</t>
  </si>
  <si>
    <t>Pennell</t>
  </si>
  <si>
    <t>Penney</t>
  </si>
  <si>
    <t>Platts</t>
  </si>
  <si>
    <t>Shawn</t>
  </si>
  <si>
    <t>Quinlan</t>
  </si>
  <si>
    <t>Raynor</t>
  </si>
  <si>
    <t>Aidan</t>
  </si>
  <si>
    <t>Revill</t>
  </si>
  <si>
    <t>Rickett</t>
  </si>
  <si>
    <t>Routledge</t>
  </si>
  <si>
    <t>Rubery</t>
  </si>
  <si>
    <t>Samson</t>
  </si>
  <si>
    <t>Savage</t>
  </si>
  <si>
    <t>Scott-Spencer</t>
  </si>
  <si>
    <t>Slack</t>
  </si>
  <si>
    <t>Soos</t>
  </si>
  <si>
    <t>Speight</t>
  </si>
  <si>
    <t>Stafford</t>
  </si>
  <si>
    <t>Tomlinson</t>
  </si>
  <si>
    <t>Walters</t>
  </si>
  <si>
    <t>Whitley</t>
  </si>
  <si>
    <t>Wilbraham</t>
  </si>
  <si>
    <t>Wilcockson</t>
  </si>
  <si>
    <t>Wooderson</t>
  </si>
  <si>
    <t>Woolley</t>
  </si>
  <si>
    <t>Abolins</t>
  </si>
  <si>
    <t>Ali</t>
  </si>
  <si>
    <t>Mahdi</t>
  </si>
  <si>
    <t>Alleyne</t>
  </si>
  <si>
    <t>Ambrose</t>
  </si>
  <si>
    <t>Tafari</t>
  </si>
  <si>
    <t>Taavi</t>
  </si>
  <si>
    <t>Anetts</t>
  </si>
  <si>
    <t>Pierre</t>
  </si>
  <si>
    <t>Areje</t>
  </si>
  <si>
    <t>Tobi</t>
  </si>
  <si>
    <t>Aujla</t>
  </si>
  <si>
    <t>Kulvinder</t>
  </si>
  <si>
    <t>Baillie</t>
  </si>
  <si>
    <t>Julian</t>
  </si>
  <si>
    <t>Basinyi</t>
  </si>
  <si>
    <t>Lulu</t>
  </si>
  <si>
    <t>Battaloglu</t>
  </si>
  <si>
    <t>Emir</t>
  </si>
  <si>
    <t>Eren</t>
  </si>
  <si>
    <t>Beale</t>
  </si>
  <si>
    <t>Bigby</t>
  </si>
  <si>
    <t>Billiard</t>
  </si>
  <si>
    <t>Chad</t>
  </si>
  <si>
    <t>Bouldstridge</t>
  </si>
  <si>
    <t>Bratby</t>
  </si>
  <si>
    <t>Winston</t>
  </si>
  <si>
    <t>Burns</t>
  </si>
  <si>
    <t>Caines</t>
  </si>
  <si>
    <t>Callan</t>
  </si>
  <si>
    <t>Capewell</t>
  </si>
  <si>
    <t>Care</t>
  </si>
  <si>
    <t>Carman</t>
  </si>
  <si>
    <t>Castell</t>
  </si>
  <si>
    <t>Cheek</t>
  </si>
  <si>
    <t>Clewes</t>
  </si>
  <si>
    <t>Cockayne</t>
  </si>
  <si>
    <t>Coley</t>
  </si>
  <si>
    <t>Cosgrove</t>
  </si>
  <si>
    <t>Hamish</t>
  </si>
  <si>
    <t>Cossins</t>
  </si>
  <si>
    <t>Couldwell</t>
  </si>
  <si>
    <t>Cozens</t>
  </si>
  <si>
    <t>Crawley</t>
  </si>
  <si>
    <t>Dalkins</t>
  </si>
  <si>
    <t>Davin</t>
  </si>
  <si>
    <t>Andre</t>
  </si>
  <si>
    <t>Debbelle</t>
  </si>
  <si>
    <t>Dennant</t>
  </si>
  <si>
    <t>Deverell</t>
  </si>
  <si>
    <t>Dewsbery</t>
  </si>
  <si>
    <t>Djan</t>
  </si>
  <si>
    <t>Dodd</t>
  </si>
  <si>
    <t>Dowling</t>
  </si>
  <si>
    <t>Duhig-Perks</t>
  </si>
  <si>
    <t>Jarryd</t>
  </si>
  <si>
    <t>Edmonds</t>
  </si>
  <si>
    <t>Everett</t>
  </si>
  <si>
    <t>Facey</t>
  </si>
  <si>
    <t>Fagan</t>
  </si>
  <si>
    <t>Fairweather</t>
  </si>
  <si>
    <t>Theodore</t>
  </si>
  <si>
    <t>Fall</t>
  </si>
  <si>
    <t>Ferdinand</t>
  </si>
  <si>
    <t>Fittall</t>
  </si>
  <si>
    <t>Flatley</t>
  </si>
  <si>
    <t>Flint</t>
  </si>
  <si>
    <t>Frain</t>
  </si>
  <si>
    <t>Franks</t>
  </si>
  <si>
    <t>Freshney</t>
  </si>
  <si>
    <t>Galloway</t>
  </si>
  <si>
    <t>Dwayne</t>
  </si>
  <si>
    <t>Gateley</t>
  </si>
  <si>
    <t>Gil</t>
  </si>
  <si>
    <t>Gosnall</t>
  </si>
  <si>
    <t>Govan</t>
  </si>
  <si>
    <t>Donald</t>
  </si>
  <si>
    <t>Grandison</t>
  </si>
  <si>
    <t>Royston</t>
  </si>
  <si>
    <t>Greening</t>
  </si>
  <si>
    <t>Grimes</t>
  </si>
  <si>
    <t>Justin</t>
  </si>
  <si>
    <t>Gripton</t>
  </si>
  <si>
    <t>Groves</t>
  </si>
  <si>
    <t>Gubbins</t>
  </si>
  <si>
    <t>Gurtner</t>
  </si>
  <si>
    <t>Hale</t>
  </si>
  <si>
    <t>Harbi</t>
  </si>
  <si>
    <t>Hardware</t>
  </si>
  <si>
    <t>Brenton</t>
  </si>
  <si>
    <t>Ciaran</t>
  </si>
  <si>
    <t>Hillier</t>
  </si>
  <si>
    <t>Hinch</t>
  </si>
  <si>
    <t>Hodkiss</t>
  </si>
  <si>
    <t>Holden</t>
  </si>
  <si>
    <t>Honeyghan</t>
  </si>
  <si>
    <t>Laton</t>
  </si>
  <si>
    <t>Hopson</t>
  </si>
  <si>
    <t>Howett</t>
  </si>
  <si>
    <t>Howles</t>
  </si>
  <si>
    <t>Huggins</t>
  </si>
  <si>
    <t>Mikail</t>
  </si>
  <si>
    <t>Hume</t>
  </si>
  <si>
    <t>Hussain</t>
  </si>
  <si>
    <t>Iftakhar</t>
  </si>
  <si>
    <t>Irwin</t>
  </si>
  <si>
    <t>Tyson</t>
  </si>
  <si>
    <t>Tyson L</t>
  </si>
  <si>
    <t>Keska</t>
  </si>
  <si>
    <t>Kindon</t>
  </si>
  <si>
    <t>Korimbocus</t>
  </si>
  <si>
    <t>Malik</t>
  </si>
  <si>
    <t>Kulas</t>
  </si>
  <si>
    <t>Kundi</t>
  </si>
  <si>
    <t>Baljit</t>
  </si>
  <si>
    <t>Lacken</t>
  </si>
  <si>
    <t>Lambert</t>
  </si>
  <si>
    <t>Larbbi</t>
  </si>
  <si>
    <t>Alfred</t>
  </si>
  <si>
    <t>Lawton</t>
  </si>
  <si>
    <t>Lea</t>
  </si>
  <si>
    <t>Leach</t>
  </si>
  <si>
    <t>Kendall</t>
  </si>
  <si>
    <t>Lewis-Francis</t>
  </si>
  <si>
    <t>Loboka</t>
  </si>
  <si>
    <t>Lynch</t>
  </si>
  <si>
    <t>Mace</t>
  </si>
  <si>
    <t>Markham</t>
  </si>
  <si>
    <t>Maynard</t>
  </si>
  <si>
    <t>McAleese</t>
  </si>
  <si>
    <t>McCook</t>
  </si>
  <si>
    <t>McEvoy</t>
  </si>
  <si>
    <t>McHugh</t>
  </si>
  <si>
    <t>Meaney</t>
  </si>
  <si>
    <t>Mellar</t>
  </si>
  <si>
    <t>Merchant</t>
  </si>
  <si>
    <t>Duvalle</t>
  </si>
  <si>
    <t>Micklewright</t>
  </si>
  <si>
    <t>Mill</t>
  </si>
  <si>
    <t>Clifton</t>
  </si>
  <si>
    <t>Mohan</t>
  </si>
  <si>
    <t>Abdi</t>
  </si>
  <si>
    <t>Moorhouse</t>
  </si>
  <si>
    <t>Morely</t>
  </si>
  <si>
    <t>Mulkeen</t>
  </si>
  <si>
    <t>Murdoch</t>
  </si>
  <si>
    <t>Murphy</t>
  </si>
  <si>
    <t>Myers</t>
  </si>
  <si>
    <t>Nejaddehghar</t>
  </si>
  <si>
    <t>Mehdi</t>
  </si>
  <si>
    <t>Nevett</t>
  </si>
  <si>
    <t>Nicely</t>
  </si>
  <si>
    <t>Jeavon</t>
  </si>
  <si>
    <t>O' Donnell</t>
  </si>
  <si>
    <t>O' Meara</t>
  </si>
  <si>
    <t>Okoro</t>
  </si>
  <si>
    <t>Edirin</t>
  </si>
  <si>
    <t>Onajite</t>
  </si>
  <si>
    <t>Efekemo</t>
  </si>
  <si>
    <t>Openshaw</t>
  </si>
  <si>
    <t>Paige</t>
  </si>
  <si>
    <t>Parker-Clark</t>
  </si>
  <si>
    <t>Parry</t>
  </si>
  <si>
    <t>Patel</t>
  </si>
  <si>
    <t>Rowan</t>
  </si>
  <si>
    <t>Peck</t>
  </si>
  <si>
    <t>Penfold</t>
  </si>
  <si>
    <t>Pick</t>
  </si>
  <si>
    <t>Pitterson</t>
  </si>
  <si>
    <t>Jermaine</t>
  </si>
  <si>
    <t>Potts</t>
  </si>
  <si>
    <t>Powell</t>
  </si>
  <si>
    <t>Pritchard-Jones</t>
  </si>
  <si>
    <t>Pryce</t>
  </si>
  <si>
    <t>Pyke</t>
  </si>
  <si>
    <t>Nickcal</t>
  </si>
  <si>
    <t>Rider</t>
  </si>
  <si>
    <t>Satterwhaite</t>
  </si>
  <si>
    <t>Sawyers</t>
  </si>
  <si>
    <t>Segal</t>
  </si>
  <si>
    <t>Mickey</t>
  </si>
  <si>
    <t>Senessie</t>
  </si>
  <si>
    <t>Windel</t>
  </si>
  <si>
    <t>Singh</t>
  </si>
  <si>
    <t>Parmjit</t>
  </si>
  <si>
    <t>Gurdev</t>
  </si>
  <si>
    <t>Skrbic</t>
  </si>
  <si>
    <t>Brentton</t>
  </si>
  <si>
    <t>Lindell</t>
  </si>
  <si>
    <t>Stanton</t>
  </si>
  <si>
    <t>Nathanial</t>
  </si>
  <si>
    <t>Stanford</t>
  </si>
  <si>
    <t>Rikki</t>
  </si>
  <si>
    <t>Summerton</t>
  </si>
  <si>
    <t>Sutherland</t>
  </si>
  <si>
    <t>Swearman</t>
  </si>
  <si>
    <t>Tabares</t>
  </si>
  <si>
    <t>Ruben</t>
  </si>
  <si>
    <t>Tarran</t>
  </si>
  <si>
    <t>Barrie</t>
  </si>
  <si>
    <t>Teasel</t>
  </si>
  <si>
    <t>Thewlis</t>
  </si>
  <si>
    <t>Rhyan</t>
  </si>
  <si>
    <t>Timmins</t>
  </si>
  <si>
    <t>Gerry</t>
  </si>
  <si>
    <t>Toure</t>
  </si>
  <si>
    <t>Moussa</t>
  </si>
  <si>
    <t>Tozer</t>
  </si>
  <si>
    <t>Tranter</t>
  </si>
  <si>
    <t>Trappett</t>
  </si>
  <si>
    <t>Ullah</t>
  </si>
  <si>
    <t>Van Der Merwe</t>
  </si>
  <si>
    <t>Wait</t>
  </si>
  <si>
    <t>Wassee</t>
  </si>
  <si>
    <t>Whitehouse</t>
  </si>
  <si>
    <t>Withers</t>
  </si>
  <si>
    <t>Woodlock</t>
  </si>
  <si>
    <t>Worthington</t>
  </si>
  <si>
    <t>Yeomans</t>
  </si>
  <si>
    <t>Yiend</t>
  </si>
  <si>
    <t>Ying</t>
  </si>
  <si>
    <t>Zbaraski</t>
  </si>
  <si>
    <t>Zdenek</t>
  </si>
  <si>
    <t>Kartous</t>
  </si>
  <si>
    <t>Abdy</t>
  </si>
  <si>
    <t>Acford</t>
  </si>
  <si>
    <t>Akiens</t>
  </si>
  <si>
    <t>Bale</t>
  </si>
  <si>
    <t>Bannister</t>
  </si>
  <si>
    <t>Banyard</t>
  </si>
  <si>
    <t>Barber</t>
  </si>
  <si>
    <t>Barford</t>
  </si>
  <si>
    <t>Barritt</t>
  </si>
  <si>
    <t>Barrowclough</t>
  </si>
  <si>
    <t>Batchelor</t>
  </si>
  <si>
    <t>Billingham</t>
  </si>
  <si>
    <t>Bithray</t>
  </si>
  <si>
    <t>Blackwell</t>
  </si>
  <si>
    <t>Frank</t>
  </si>
  <si>
    <t>Boyes</t>
  </si>
  <si>
    <t>Buck</t>
  </si>
  <si>
    <t>Bulman</t>
  </si>
  <si>
    <t>Bunker</t>
  </si>
  <si>
    <t>Burditt</t>
  </si>
  <si>
    <t>Burge</t>
  </si>
  <si>
    <t>Lucan</t>
  </si>
  <si>
    <t>Cardwell</t>
  </si>
  <si>
    <t>Causebrook</t>
  </si>
  <si>
    <t>Churcher</t>
  </si>
  <si>
    <t>Cleary</t>
  </si>
  <si>
    <t>Conway</t>
  </si>
  <si>
    <t>Corps</t>
  </si>
  <si>
    <t>Cotter</t>
  </si>
  <si>
    <t>Cottrell</t>
  </si>
  <si>
    <t>Covill</t>
  </si>
  <si>
    <t>Cowley</t>
  </si>
  <si>
    <t>Cressey</t>
  </si>
  <si>
    <t>Crouch</t>
  </si>
  <si>
    <t>Hywell</t>
  </si>
  <si>
    <t>Davighi</t>
  </si>
  <si>
    <t>Dear</t>
  </si>
  <si>
    <t>Deboo</t>
  </si>
  <si>
    <t>Downes</t>
  </si>
  <si>
    <t>Drabczynski</t>
  </si>
  <si>
    <t>Duffy</t>
  </si>
  <si>
    <t>Eaton</t>
  </si>
  <si>
    <t>Enoch</t>
  </si>
  <si>
    <t>Fiddament-Harris</t>
  </si>
  <si>
    <t>Finden</t>
  </si>
  <si>
    <t>Fitzhugh</t>
  </si>
  <si>
    <t>Forey</t>
  </si>
  <si>
    <t>Frost</t>
  </si>
  <si>
    <t>Janet</t>
  </si>
  <si>
    <t>Gabbitas</t>
  </si>
  <si>
    <t>Gercs</t>
  </si>
  <si>
    <t>Gidley</t>
  </si>
  <si>
    <t>Tommy</t>
  </si>
  <si>
    <t>Girvan</t>
  </si>
  <si>
    <t>Glover</t>
  </si>
  <si>
    <t>Gordon-Colebrooke</t>
  </si>
  <si>
    <t>Grealy</t>
  </si>
  <si>
    <t>Greaves</t>
  </si>
  <si>
    <t>Clement</t>
  </si>
  <si>
    <t>Groves-Kirby</t>
  </si>
  <si>
    <t>Grum</t>
  </si>
  <si>
    <t>Gutteridge</t>
  </si>
  <si>
    <t>Halsey</t>
  </si>
  <si>
    <t>Lister</t>
  </si>
  <si>
    <t>Aedan</t>
  </si>
  <si>
    <t>Heighway</t>
  </si>
  <si>
    <t>Hetherington</t>
  </si>
  <si>
    <t>Hinks</t>
  </si>
  <si>
    <t>Howes</t>
  </si>
  <si>
    <t>Howlett</t>
  </si>
  <si>
    <t>Hull</t>
  </si>
  <si>
    <t>Hulme</t>
  </si>
  <si>
    <t>Hyland</t>
  </si>
  <si>
    <t>Janczak</t>
  </si>
  <si>
    <t>Jephcott</t>
  </si>
  <si>
    <t>Lucipher</t>
  </si>
  <si>
    <t>Jolly</t>
  </si>
  <si>
    <t>Ketchell</t>
  </si>
  <si>
    <t>Labrum</t>
  </si>
  <si>
    <t>Lawler</t>
  </si>
  <si>
    <t>Lincoln</t>
  </si>
  <si>
    <t>Low</t>
  </si>
  <si>
    <t>Ludicke</t>
  </si>
  <si>
    <t>Luikinga</t>
  </si>
  <si>
    <t>Paddy</t>
  </si>
  <si>
    <t>Mahoney</t>
  </si>
  <si>
    <t>Malin</t>
  </si>
  <si>
    <t>Masters</t>
  </si>
  <si>
    <t>Mawby</t>
  </si>
  <si>
    <t>Maybury</t>
  </si>
  <si>
    <t>Mayes</t>
  </si>
  <si>
    <t>McArdle</t>
  </si>
  <si>
    <t>McCowe</t>
  </si>
  <si>
    <t>McDermott</t>
  </si>
  <si>
    <t>McGregor</t>
  </si>
  <si>
    <t>McIlhiney</t>
  </si>
  <si>
    <t>McKay</t>
  </si>
  <si>
    <t>McNulty</t>
  </si>
  <si>
    <t>McWilliams</t>
  </si>
  <si>
    <t>Meadows</t>
  </si>
  <si>
    <t>Mendez</t>
  </si>
  <si>
    <t>Kofie</t>
  </si>
  <si>
    <t>Millmam-Grant</t>
  </si>
  <si>
    <t>Milner</t>
  </si>
  <si>
    <t>Mitchell-King</t>
  </si>
  <si>
    <t>Mkandawire</t>
  </si>
  <si>
    <t>Wanangwa</t>
  </si>
  <si>
    <t>Moen</t>
  </si>
  <si>
    <t>Moody</t>
  </si>
  <si>
    <t>Morant</t>
  </si>
  <si>
    <t>Moreland</t>
  </si>
  <si>
    <t>Moss</t>
  </si>
  <si>
    <t>Mould</t>
  </si>
  <si>
    <t>Moven</t>
  </si>
  <si>
    <t>Cecil</t>
  </si>
  <si>
    <t>Murch</t>
  </si>
  <si>
    <t>Murgatroyd</t>
  </si>
  <si>
    <t>Bernie</t>
  </si>
  <si>
    <t>Newby</t>
  </si>
  <si>
    <t>Aiden</t>
  </si>
  <si>
    <t>Norton</t>
  </si>
  <si>
    <t>O' Dell</t>
  </si>
  <si>
    <t>Obasa</t>
  </si>
  <si>
    <t>Old</t>
  </si>
  <si>
    <t>Orfeur</t>
  </si>
  <si>
    <t>Oseni</t>
  </si>
  <si>
    <t>Muyiwa</t>
  </si>
  <si>
    <t>Partridge</t>
  </si>
  <si>
    <t>Peasegood</t>
  </si>
  <si>
    <t>Perez</t>
  </si>
  <si>
    <t>Peterson</t>
  </si>
  <si>
    <t>Pickard</t>
  </si>
  <si>
    <t>Leo</t>
  </si>
  <si>
    <t>Quennell</t>
  </si>
  <si>
    <t>Randell</t>
  </si>
  <si>
    <t>Ratcliffe</t>
  </si>
  <si>
    <t>Rust</t>
  </si>
  <si>
    <t>Rutt</t>
  </si>
  <si>
    <t>Savva</t>
  </si>
  <si>
    <t>Saw</t>
  </si>
  <si>
    <t>Sewell</t>
  </si>
  <si>
    <t>Sharp</t>
  </si>
  <si>
    <t>Shurrock</t>
  </si>
  <si>
    <t>Sneddon</t>
  </si>
  <si>
    <t>Spade</t>
  </si>
  <si>
    <t>Spence</t>
  </si>
  <si>
    <t>Stone</t>
  </si>
  <si>
    <t>Supple</t>
  </si>
  <si>
    <t>Taplin</t>
  </si>
  <si>
    <t>Tatham</t>
  </si>
  <si>
    <t>Tilley</t>
  </si>
  <si>
    <t>Twigg</t>
  </si>
  <si>
    <t>Udale</t>
  </si>
  <si>
    <t>Vann</t>
  </si>
  <si>
    <t>Wash</t>
  </si>
  <si>
    <t>Way</t>
  </si>
  <si>
    <t>Maurice</t>
  </si>
  <si>
    <t>Whiteside</t>
  </si>
  <si>
    <t>Willsher</t>
  </si>
  <si>
    <t>Withall</t>
  </si>
  <si>
    <t>Woolhouse</t>
  </si>
  <si>
    <t>York</t>
  </si>
  <si>
    <t>1 Mansfield athlete not on MCAA membership list.</t>
  </si>
  <si>
    <t>Ainsworth</t>
  </si>
  <si>
    <t>Jared</t>
  </si>
  <si>
    <t>Barnard</t>
  </si>
  <si>
    <t/>
  </si>
  <si>
    <t>Brierley</t>
  </si>
  <si>
    <t>Emanuel</t>
  </si>
  <si>
    <t>Enenche</t>
  </si>
  <si>
    <t>Isaac</t>
  </si>
  <si>
    <t>Ladejo</t>
  </si>
  <si>
    <t>Du'aine</t>
  </si>
  <si>
    <t>Lawley</t>
  </si>
  <si>
    <t>Lennon-Ford</t>
  </si>
  <si>
    <t>Levy</t>
  </si>
  <si>
    <t>Myrone</t>
  </si>
  <si>
    <t>Loughran</t>
  </si>
  <si>
    <t>McKenzie</t>
  </si>
  <si>
    <t>McKernan</t>
  </si>
  <si>
    <t>Newman</t>
  </si>
  <si>
    <t>Prince</t>
  </si>
  <si>
    <t>Thompson</t>
  </si>
  <si>
    <t>Crellin</t>
  </si>
  <si>
    <t>Ridgway</t>
  </si>
  <si>
    <t>Bench</t>
  </si>
  <si>
    <t>Mangurenje</t>
  </si>
  <si>
    <t>Tashinga</t>
  </si>
  <si>
    <t>Tawney</t>
  </si>
  <si>
    <t>Breach</t>
  </si>
  <si>
    <t>Brooks</t>
  </si>
  <si>
    <t>Brown (Monk)</t>
  </si>
  <si>
    <t>Burland</t>
  </si>
  <si>
    <t>Chadburn</t>
  </si>
  <si>
    <t>Croft</t>
  </si>
  <si>
    <t>Dodsley</t>
  </si>
  <si>
    <t>Aaran</t>
  </si>
  <si>
    <t>Felstead</t>
  </si>
  <si>
    <t>Henderson</t>
  </si>
  <si>
    <t>Hicks</t>
  </si>
  <si>
    <t>Lowery</t>
  </si>
  <si>
    <t>Pembleton</t>
  </si>
  <si>
    <t>Wallis</t>
  </si>
  <si>
    <t>Leroy</t>
  </si>
  <si>
    <t>Kolodynski</t>
  </si>
  <si>
    <t>Ledwith</t>
  </si>
  <si>
    <t>Rory</t>
  </si>
  <si>
    <t>Leyshon</t>
  </si>
  <si>
    <t>Marriott</t>
  </si>
  <si>
    <t>Mole</t>
  </si>
  <si>
    <t>Perkins</t>
  </si>
  <si>
    <t>Shem Nelson</t>
  </si>
  <si>
    <t>James Dunford</t>
  </si>
  <si>
    <t>Steven Hale</t>
  </si>
  <si>
    <t>Russell Payne</t>
  </si>
  <si>
    <t>Jamie Fletcher</t>
  </si>
  <si>
    <t>David Staley</t>
  </si>
  <si>
    <t>Richard Langslow</t>
  </si>
  <si>
    <t>Paul Smith</t>
  </si>
  <si>
    <t>Martin Naunton</t>
  </si>
  <si>
    <t>Grant Murfin</t>
  </si>
  <si>
    <t>Andy Hough</t>
  </si>
  <si>
    <t>Nick Chapman</t>
  </si>
  <si>
    <t>Jonathan Dumelow</t>
  </si>
  <si>
    <t>David Lamb</t>
  </si>
  <si>
    <t>Richard Evans</t>
  </si>
  <si>
    <t>James Houghton</t>
  </si>
  <si>
    <t>Jonathan Biddle</t>
  </si>
  <si>
    <t>Craig Pearson</t>
  </si>
  <si>
    <t>Andrew Bird</t>
  </si>
  <si>
    <t>Carl Dunn</t>
  </si>
  <si>
    <t>Craig Ball</t>
  </si>
  <si>
    <t>Jonathan Bevington</t>
  </si>
  <si>
    <t>Daniel Nash</t>
  </si>
  <si>
    <t>Alexander Widgery</t>
  </si>
  <si>
    <t>John Turner</t>
  </si>
  <si>
    <t>Simon Warwick</t>
  </si>
  <si>
    <t>David Lowe</t>
  </si>
  <si>
    <t>Simon Wooldridge</t>
  </si>
  <si>
    <t>Ian Furness</t>
  </si>
  <si>
    <t>Stephen Perry</t>
  </si>
  <si>
    <t>Neil Smallman</t>
  </si>
  <si>
    <t>Rob Gamble</t>
  </si>
  <si>
    <t>Neil Skelding</t>
  </si>
  <si>
    <t>Robert Bridgwater</t>
  </si>
  <si>
    <t>Darren Woodward</t>
  </si>
  <si>
    <t>Paramjit Gill</t>
  </si>
  <si>
    <t>Tony Foster</t>
  </si>
  <si>
    <t>Simon Kinson</t>
  </si>
  <si>
    <t>John Muddeman</t>
  </si>
  <si>
    <t>Glen Woodward</t>
  </si>
  <si>
    <t>Martin Hoare</t>
  </si>
  <si>
    <t>Martin White</t>
  </si>
  <si>
    <t>Paul Wright</t>
  </si>
  <si>
    <t>Richard Woolley</t>
  </si>
  <si>
    <t>Bill Farquarson</t>
  </si>
  <si>
    <t>Steve Davies</t>
  </si>
  <si>
    <t>Stefan Wilcockson</t>
  </si>
  <si>
    <t>Steven Woolley</t>
  </si>
  <si>
    <t>Winston Rose</t>
  </si>
  <si>
    <t>Jason Bale</t>
  </si>
  <si>
    <t>Christopher Osborne</t>
  </si>
  <si>
    <t>Michael Labrum</t>
  </si>
  <si>
    <t>Tom Causebrook</t>
  </si>
  <si>
    <t>Vincent Carroll</t>
  </si>
  <si>
    <t>Greg Richards</t>
  </si>
  <si>
    <t>Adam Smith</t>
  </si>
  <si>
    <t>Nicholas Spargo</t>
  </si>
  <si>
    <t>Philip Clamp</t>
  </si>
  <si>
    <t>Neal Hurst</t>
  </si>
  <si>
    <t>Howard Bush</t>
  </si>
  <si>
    <t>Matthew James</t>
  </si>
  <si>
    <t>Simon Hall</t>
  </si>
  <si>
    <t>Gavin Showell</t>
  </si>
  <si>
    <t>2 Birchfield athletes not on MCAA membership list.</t>
  </si>
  <si>
    <t>Jamie Gill</t>
  </si>
  <si>
    <t>Ian Williams</t>
  </si>
  <si>
    <t>Richard Parker</t>
  </si>
  <si>
    <t>Alexander Shepherd</t>
  </si>
  <si>
    <t>Paul Lester</t>
  </si>
  <si>
    <t>Gary Myles</t>
  </si>
  <si>
    <t>Toby Norman</t>
  </si>
  <si>
    <t xml:space="preserve"> </t>
  </si>
  <si>
    <t>Neil Rudd</t>
  </si>
  <si>
    <t>Christopher Smith</t>
  </si>
  <si>
    <t>David Lines</t>
  </si>
  <si>
    <t>Philip Owen</t>
  </si>
  <si>
    <t>Tom Orton</t>
  </si>
  <si>
    <t>Adrian Barritt</t>
  </si>
  <si>
    <t>Mark McKay</t>
  </si>
  <si>
    <t>Paul Stone</t>
  </si>
  <si>
    <t>John Bell</t>
  </si>
  <si>
    <t>Gareth Thomas</t>
  </si>
  <si>
    <t>Dale Howlett</t>
  </si>
  <si>
    <t>Bob Abdy</t>
  </si>
  <si>
    <t>Stephen Gill</t>
  </si>
  <si>
    <t>Frank Blackwell</t>
  </si>
  <si>
    <t>Edward McDermott</t>
  </si>
  <si>
    <t>Stephen Lisgo</t>
  </si>
  <si>
    <t>Joseph Routledge</t>
  </si>
  <si>
    <t>Matthew Woolley</t>
  </si>
  <si>
    <t>Steven Hargrave</t>
  </si>
  <si>
    <t>David Nation</t>
  </si>
  <si>
    <t>Philip Nation</t>
  </si>
  <si>
    <t>Graham Yapp</t>
  </si>
  <si>
    <t>Trevor Buckley</t>
  </si>
  <si>
    <t>James Owen</t>
  </si>
  <si>
    <t>Steven Dealtry</t>
  </si>
  <si>
    <t>James Walsh</t>
  </si>
  <si>
    <t>Sam Reeves</t>
  </si>
  <si>
    <t>Charlie Gladden</t>
  </si>
  <si>
    <t>Ian Rourke</t>
  </si>
  <si>
    <t>Jack Poxon</t>
  </si>
  <si>
    <t>Jonathan Farmer</t>
  </si>
  <si>
    <t>Christopher Shore</t>
  </si>
  <si>
    <t>Matthew Long</t>
  </si>
  <si>
    <t>Richard Catlin</t>
  </si>
  <si>
    <t>Leon Coats</t>
  </si>
  <si>
    <t>Harry Ashby</t>
  </si>
  <si>
    <t>James Lynch</t>
  </si>
  <si>
    <t>Thomas Zbaraski</t>
  </si>
  <si>
    <t>Calvin Hall</t>
  </si>
  <si>
    <t>Andrew Thomas</t>
  </si>
  <si>
    <t>Isaac Enenche</t>
  </si>
  <si>
    <t>Adam Barnard</t>
  </si>
  <si>
    <t>William Dunford</t>
  </si>
  <si>
    <t>Dan Plank</t>
  </si>
  <si>
    <t>Matthew Bell</t>
  </si>
  <si>
    <t>John Culshaw (Jnr)</t>
  </si>
  <si>
    <t>Christopher Hollinshead</t>
  </si>
  <si>
    <t>Sam Freeman</t>
  </si>
  <si>
    <t>Dai Vaughan</t>
  </si>
  <si>
    <t>6.21</t>
  </si>
  <si>
    <t>5.74</t>
  </si>
  <si>
    <t>5.59</t>
  </si>
  <si>
    <t>5.41</t>
  </si>
  <si>
    <t>5.87</t>
  </si>
  <si>
    <t>5.71</t>
  </si>
  <si>
    <t>5.55</t>
  </si>
  <si>
    <t>5.37</t>
  </si>
  <si>
    <t>5.65</t>
  </si>
  <si>
    <t>5.49</t>
  </si>
  <si>
    <t>5.43</t>
  </si>
  <si>
    <t>4.86</t>
  </si>
  <si>
    <t>5.51</t>
  </si>
  <si>
    <t>5.47</t>
  </si>
  <si>
    <t>5.18</t>
  </si>
  <si>
    <t>2.42</t>
  </si>
  <si>
    <t>55.6</t>
  </si>
  <si>
    <t>60.5</t>
  </si>
  <si>
    <t>62.8</t>
  </si>
  <si>
    <t>70.9</t>
  </si>
  <si>
    <t>56.9</t>
  </si>
  <si>
    <t>60.8</t>
  </si>
  <si>
    <t>68.5</t>
  </si>
  <si>
    <t>72.0</t>
  </si>
  <si>
    <t>60.6</t>
  </si>
  <si>
    <t>62.7</t>
  </si>
  <si>
    <t>65.1</t>
  </si>
  <si>
    <t>67.9</t>
  </si>
  <si>
    <t>61.9</t>
  </si>
  <si>
    <t>63.7</t>
  </si>
  <si>
    <t>65.7</t>
  </si>
  <si>
    <t>70.0</t>
  </si>
  <si>
    <t>1.57.0</t>
  </si>
  <si>
    <t>2.00.5</t>
  </si>
  <si>
    <t>2.10.7</t>
  </si>
  <si>
    <t>2.15.8</t>
  </si>
  <si>
    <t>1.58.7</t>
  </si>
  <si>
    <t>2.00.8</t>
  </si>
  <si>
    <t>2.11.6</t>
  </si>
  <si>
    <t>2.01.4</t>
  </si>
  <si>
    <t>2.04.7</t>
  </si>
  <si>
    <t>2.07.9</t>
  </si>
  <si>
    <t>2.03.5</t>
  </si>
  <si>
    <t>2.05.2</t>
  </si>
  <si>
    <t>2.23.4</t>
  </si>
  <si>
    <t>49.37</t>
  </si>
  <si>
    <t>23.96</t>
  </si>
  <si>
    <t>20.73</t>
  </si>
  <si>
    <t>19.33</t>
  </si>
  <si>
    <t>24.28</t>
  </si>
  <si>
    <t>22.11</t>
  </si>
  <si>
    <t>19.59</t>
  </si>
  <si>
    <t>19.16</t>
  </si>
  <si>
    <t>19.63</t>
  </si>
  <si>
    <t>18.61</t>
  </si>
  <si>
    <t>15.57</t>
  </si>
  <si>
    <t>13.39</t>
  </si>
  <si>
    <t>18.69</t>
  </si>
  <si>
    <t>18.53</t>
  </si>
  <si>
    <t>14.88</t>
  </si>
  <si>
    <t>22.4</t>
  </si>
  <si>
    <t>23.1</t>
  </si>
  <si>
    <t>23.8</t>
  </si>
  <si>
    <t>24.0</t>
  </si>
  <si>
    <t>23.0</t>
  </si>
  <si>
    <t>23.3</t>
  </si>
  <si>
    <t>24.2</t>
  </si>
  <si>
    <t>23.4</t>
  </si>
  <si>
    <t>23.5</t>
  </si>
  <si>
    <t>24.1</t>
  </si>
  <si>
    <t>25.3</t>
  </si>
  <si>
    <t>23.9</t>
  </si>
  <si>
    <t>24.5</t>
  </si>
  <si>
    <t>26.4</t>
  </si>
  <si>
    <t>1.90</t>
  </si>
  <si>
    <t>1.70</t>
  </si>
  <si>
    <t>1.65</t>
  </si>
  <si>
    <t>1.60</t>
  </si>
  <si>
    <t>1.50</t>
  </si>
  <si>
    <t>1.80</t>
  </si>
  <si>
    <t>1.55</t>
  </si>
  <si>
    <t>1.40</t>
  </si>
  <si>
    <t>HJ</t>
  </si>
  <si>
    <t>Equal 4th in B therefore extra half point for Cannock and half off Tamworth</t>
  </si>
  <si>
    <t>10.38.9</t>
  </si>
  <si>
    <t>10.53.8</t>
  </si>
  <si>
    <t>11.00.7</t>
  </si>
  <si>
    <t>12.03.9</t>
  </si>
  <si>
    <t>12.51.3</t>
  </si>
  <si>
    <t>13.55.5</t>
  </si>
  <si>
    <t>11.07.4</t>
  </si>
  <si>
    <t>11.45.6</t>
  </si>
  <si>
    <t>12.38.3</t>
  </si>
  <si>
    <t>14.32.0</t>
  </si>
  <si>
    <t>4.00</t>
  </si>
  <si>
    <t>3.30</t>
  </si>
  <si>
    <t>3.15</t>
  </si>
  <si>
    <t>3.00</t>
  </si>
  <si>
    <t>2.85</t>
  </si>
  <si>
    <t>2.25</t>
  </si>
  <si>
    <t>2.70</t>
  </si>
  <si>
    <t>2.55</t>
  </si>
  <si>
    <t>2.40</t>
  </si>
  <si>
    <t>2.10</t>
  </si>
  <si>
    <t>16.3</t>
  </si>
  <si>
    <t>16.8</t>
  </si>
  <si>
    <t>19.1</t>
  </si>
  <si>
    <t>22.3</t>
  </si>
  <si>
    <t>16.7</t>
  </si>
  <si>
    <t>17.6</t>
  </si>
  <si>
    <t>20.1</t>
  </si>
  <si>
    <t>22.8</t>
  </si>
  <si>
    <t>Equal 4th in the A event therefore extra half a point for Leamington and half off Rugby</t>
  </si>
  <si>
    <t>PV</t>
  </si>
  <si>
    <t>13.08</t>
  </si>
  <si>
    <t>11.48</t>
  </si>
  <si>
    <t>10.01</t>
  </si>
  <si>
    <t>8.19</t>
  </si>
  <si>
    <t>11.63</t>
  </si>
  <si>
    <t>11.47</t>
  </si>
  <si>
    <t>9.58</t>
  </si>
  <si>
    <t>8.08</t>
  </si>
  <si>
    <t>10.89</t>
  </si>
  <si>
    <t>9.40</t>
  </si>
  <si>
    <t>7.47</t>
  </si>
  <si>
    <t>6.94</t>
  </si>
  <si>
    <t>9.78</t>
  </si>
  <si>
    <t>8.43</t>
  </si>
  <si>
    <t>6.96</t>
  </si>
  <si>
    <t>6.19</t>
  </si>
  <si>
    <t>20.2</t>
  </si>
  <si>
    <t>21.1</t>
  </si>
  <si>
    <t>21.3</t>
  </si>
  <si>
    <t>20.0</t>
  </si>
  <si>
    <t>20.8</t>
  </si>
  <si>
    <t>21.6</t>
  </si>
  <si>
    <t>50.5</t>
  </si>
  <si>
    <t>51.3</t>
  </si>
  <si>
    <t>52.3</t>
  </si>
  <si>
    <t>57.5</t>
  </si>
  <si>
    <t>51.1</t>
  </si>
  <si>
    <t>51.7</t>
  </si>
  <si>
    <t>52.7</t>
  </si>
  <si>
    <t>58.3</t>
  </si>
  <si>
    <t>53.1</t>
  </si>
  <si>
    <t>57.9</t>
  </si>
  <si>
    <t>52.0</t>
  </si>
  <si>
    <t>53.5</t>
  </si>
  <si>
    <t>57.2</t>
  </si>
  <si>
    <t>58.5</t>
  </si>
  <si>
    <t>4.06.0</t>
  </si>
  <si>
    <t>4.06.7</t>
  </si>
  <si>
    <t>4.19.7</t>
  </si>
  <si>
    <t>4.20.6</t>
  </si>
  <si>
    <t>4.21.3</t>
  </si>
  <si>
    <t>4.21.9</t>
  </si>
  <si>
    <t>4.44.7</t>
  </si>
  <si>
    <t>4.17.0</t>
  </si>
  <si>
    <t>4.23.7</t>
  </si>
  <si>
    <t>4.25.0</t>
  </si>
  <si>
    <t>4.29.0</t>
  </si>
  <si>
    <t>4.36.4</t>
  </si>
  <si>
    <t>4.36.9</t>
  </si>
  <si>
    <t>5.26.1</t>
  </si>
  <si>
    <t>11.0</t>
  </si>
  <si>
    <t>11.5</t>
  </si>
  <si>
    <t>11.6</t>
  </si>
  <si>
    <t>11.8</t>
  </si>
  <si>
    <t>11.3</t>
  </si>
  <si>
    <t>11.7</t>
  </si>
  <si>
    <t>12.2</t>
  </si>
  <si>
    <t>11.9</t>
  </si>
  <si>
    <t>12.0</t>
  </si>
  <si>
    <t>30.9</t>
  </si>
  <si>
    <t>47.99</t>
  </si>
  <si>
    <t>42.63</t>
  </si>
  <si>
    <t>38.47</t>
  </si>
  <si>
    <t>32.79</t>
  </si>
  <si>
    <t>39.28</t>
  </si>
  <si>
    <t>35.05</t>
  </si>
  <si>
    <t>33.93</t>
  </si>
  <si>
    <t>29.54</t>
  </si>
  <si>
    <t>43.90</t>
  </si>
  <si>
    <t>38.62</t>
  </si>
  <si>
    <t>36.25</t>
  </si>
  <si>
    <t>30.57</t>
  </si>
  <si>
    <t>38.14</t>
  </si>
  <si>
    <t>34.97</t>
  </si>
  <si>
    <t>29.93</t>
  </si>
  <si>
    <t>26.63</t>
  </si>
  <si>
    <t>12.73</t>
  </si>
  <si>
    <t>12.26</t>
  </si>
  <si>
    <t>11.83</t>
  </si>
  <si>
    <t>10.73</t>
  </si>
  <si>
    <t>12.57</t>
  </si>
  <si>
    <t>12.10</t>
  </si>
  <si>
    <t>10.35</t>
  </si>
  <si>
    <t>12.22</t>
  </si>
  <si>
    <t>11.65</t>
  </si>
  <si>
    <t>11.12</t>
  </si>
  <si>
    <t>10.46</t>
  </si>
  <si>
    <t>12.20</t>
  </si>
  <si>
    <t>11.18</t>
  </si>
  <si>
    <t>10.71</t>
  </si>
  <si>
    <t>10.0</t>
  </si>
  <si>
    <t>Ross Woodward</t>
  </si>
  <si>
    <t>8.59.2</t>
  </si>
  <si>
    <t>9.06.9</t>
  </si>
  <si>
    <t>9.16.1</t>
  </si>
  <si>
    <t>9.24.7</t>
  </si>
  <si>
    <t>9.33.2</t>
  </si>
  <si>
    <t>9.36.3</t>
  </si>
  <si>
    <t>9.39.0</t>
  </si>
  <si>
    <t>9.42.0</t>
  </si>
  <si>
    <t>9.54.2</t>
  </si>
  <si>
    <t>9.56.6</t>
  </si>
  <si>
    <t>10.05.5</t>
  </si>
  <si>
    <t>11.20.2</t>
  </si>
  <si>
    <t>11.24.0</t>
  </si>
  <si>
    <t>12.00.0</t>
  </si>
  <si>
    <t>45.5</t>
  </si>
  <si>
    <t>46.1</t>
  </si>
  <si>
    <t>47.1</t>
  </si>
  <si>
    <t>47.7</t>
  </si>
  <si>
    <t>45.7</t>
  </si>
  <si>
    <t>46.7</t>
  </si>
  <si>
    <t>47.2</t>
  </si>
  <si>
    <t>48.7</t>
  </si>
  <si>
    <t>3.29.1</t>
  </si>
  <si>
    <t>3.33.1</t>
  </si>
  <si>
    <t>3.41.8</t>
  </si>
  <si>
    <t>3.48.5</t>
  </si>
  <si>
    <t>3.31.9</t>
  </si>
  <si>
    <t>3.37.6</t>
  </si>
  <si>
    <t>3.43.6</t>
  </si>
  <si>
    <t>4.00.0</t>
  </si>
  <si>
    <t>40.66</t>
  </si>
  <si>
    <t>29.56</t>
  </si>
  <si>
    <t>26.59</t>
  </si>
  <si>
    <t>23.54</t>
  </si>
  <si>
    <t>35.99</t>
  </si>
  <si>
    <t>28.76</t>
  </si>
  <si>
    <t>24.20</t>
  </si>
  <si>
    <t>21.49</t>
  </si>
  <si>
    <t>30.78</t>
  </si>
  <si>
    <t>29.34</t>
  </si>
  <si>
    <t>22.46</t>
  </si>
  <si>
    <t>20.05</t>
  </si>
  <si>
    <t>18.08</t>
  </si>
  <si>
    <t>17.12</t>
  </si>
  <si>
    <t>13.53</t>
  </si>
  <si>
    <t>Richard Barker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</si>
</sst>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d\-mmm\-yy"/>
    <numFmt numFmtId="171" formatCode="dd\-mmm\-yyyy"/>
  </numFmts>
  <fonts count="19">
    <font>
      <sz val="11"/>
      <name val="Arial"/>
      <family val="0"/>
    </font>
    <font>
      <sz val="10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Tahoma"/>
      <family val="2"/>
    </font>
    <font>
      <sz val="8"/>
      <name val="Tahoma"/>
      <family val="2"/>
    </font>
    <font>
      <sz val="10"/>
      <color indexed="9"/>
      <name val="Tahoma"/>
      <family val="2"/>
    </font>
    <font>
      <b/>
      <sz val="10"/>
      <color indexed="10"/>
      <name val="Tahoma"/>
      <family val="2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sz val="12"/>
      <name val="Arial"/>
      <family val="0"/>
    </font>
    <font>
      <sz val="12"/>
      <name val="Tahoma"/>
      <family val="2"/>
    </font>
    <font>
      <b/>
      <sz val="12"/>
      <name val="Arial"/>
      <family val="2"/>
    </font>
    <font>
      <sz val="10"/>
      <color indexed="10"/>
      <name val="Tahoma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color indexed="22"/>
      <name val="Tahoma"/>
      <family val="2"/>
    </font>
    <font>
      <sz val="10"/>
      <color indexed="8"/>
      <name val="Arial"/>
      <family val="0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/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 style="thin">
        <color indexed="22"/>
      </top>
      <bottom>
        <color indexed="63"/>
      </bottom>
    </border>
    <border>
      <left>
        <color indexed="63"/>
      </left>
      <right style="thin"/>
      <top style="thin">
        <color indexed="22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22"/>
      </right>
      <top style="thin"/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indexed="31"/>
      </bottom>
    </border>
    <border>
      <left style="thin"/>
      <right style="thin"/>
      <top style="thin">
        <color indexed="31"/>
      </top>
      <bottom style="thin">
        <color indexed="31"/>
      </bottom>
    </border>
    <border>
      <left style="thin"/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/>
      <top style="thin">
        <color indexed="31"/>
      </top>
      <bottom style="thin">
        <color indexed="31"/>
      </bottom>
    </border>
    <border>
      <left style="thin"/>
      <right style="thin"/>
      <top style="thin">
        <color indexed="31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/>
    </xf>
    <xf numFmtId="0" fontId="1" fillId="0" borderId="9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0" fontId="1" fillId="0" borderId="5" xfId="0" applyFont="1" applyBorder="1" applyAlignment="1" applyProtection="1">
      <alignment/>
      <protection locked="0"/>
    </xf>
    <xf numFmtId="170" fontId="1" fillId="0" borderId="0" xfId="0" applyNumberFormat="1" applyFont="1" applyAlignment="1">
      <alignment/>
    </xf>
    <xf numFmtId="49" fontId="5" fillId="4" borderId="12" xfId="0" applyNumberFormat="1" applyFont="1" applyFill="1" applyBorder="1" applyAlignment="1" applyProtection="1">
      <alignment horizontal="center"/>
      <protection locked="0"/>
    </xf>
    <xf numFmtId="49" fontId="5" fillId="4" borderId="13" xfId="0" applyNumberFormat="1" applyFont="1" applyFill="1" applyBorder="1" applyAlignment="1" applyProtection="1">
      <alignment horizontal="center"/>
      <protection locked="0"/>
    </xf>
    <xf numFmtId="49" fontId="5" fillId="4" borderId="14" xfId="0" applyNumberFormat="1" applyFont="1" applyFill="1" applyBorder="1" applyAlignment="1" applyProtection="1">
      <alignment horizontal="center"/>
      <protection locked="0"/>
    </xf>
    <xf numFmtId="49" fontId="5" fillId="0" borderId="15" xfId="0" applyNumberFormat="1" applyFont="1" applyBorder="1" applyAlignment="1" applyProtection="1">
      <alignment horizontal="center"/>
      <protection locked="0"/>
    </xf>
    <xf numFmtId="49" fontId="5" fillId="0" borderId="16" xfId="0" applyNumberFormat="1" applyFont="1" applyBorder="1" applyAlignment="1" applyProtection="1">
      <alignment horizontal="center"/>
      <protection locked="0"/>
    </xf>
    <xf numFmtId="49" fontId="5" fillId="0" borderId="13" xfId="0" applyNumberFormat="1" applyFont="1" applyBorder="1" applyAlignment="1" applyProtection="1">
      <alignment horizontal="center"/>
      <protection locked="0"/>
    </xf>
    <xf numFmtId="49" fontId="5" fillId="4" borderId="17" xfId="0" applyNumberFormat="1" applyFont="1" applyFill="1" applyBorder="1" applyAlignment="1" applyProtection="1">
      <alignment horizontal="center"/>
      <protection locked="0"/>
    </xf>
    <xf numFmtId="49" fontId="5" fillId="4" borderId="18" xfId="0" applyNumberFormat="1" applyFont="1" applyFill="1" applyBorder="1" applyAlignment="1" applyProtection="1">
      <alignment horizontal="center"/>
      <protection locked="0"/>
    </xf>
    <xf numFmtId="49" fontId="5" fillId="4" borderId="19" xfId="0" applyNumberFormat="1" applyFont="1" applyFill="1" applyBorder="1" applyAlignment="1" applyProtection="1">
      <alignment horizontal="center"/>
      <protection locked="0"/>
    </xf>
    <xf numFmtId="49" fontId="5" fillId="0" borderId="20" xfId="0" applyNumberFormat="1" applyFont="1" applyBorder="1" applyAlignment="1" applyProtection="1">
      <alignment horizontal="center"/>
      <protection locked="0"/>
    </xf>
    <xf numFmtId="49" fontId="5" fillId="0" borderId="21" xfId="0" applyNumberFormat="1" applyFont="1" applyBorder="1" applyAlignment="1" applyProtection="1">
      <alignment horizontal="center"/>
      <protection locked="0"/>
    </xf>
    <xf numFmtId="49" fontId="5" fillId="0" borderId="18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2" fillId="3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 applyProtection="1">
      <alignment horizontal="center"/>
      <protection/>
    </xf>
    <xf numFmtId="49" fontId="5" fillId="0" borderId="12" xfId="0" applyNumberFormat="1" applyFont="1" applyFill="1" applyBorder="1" applyAlignment="1" applyProtection="1">
      <alignment horizontal="center"/>
      <protection/>
    </xf>
    <xf numFmtId="0" fontId="1" fillId="0" borderId="5" xfId="0" applyFont="1" applyFill="1" applyBorder="1" applyAlignment="1" applyProtection="1">
      <alignment horizontal="center"/>
      <protection/>
    </xf>
    <xf numFmtId="49" fontId="5" fillId="0" borderId="13" xfId="0" applyNumberFormat="1" applyFont="1" applyFill="1" applyBorder="1" applyAlignment="1" applyProtection="1">
      <alignment horizontal="center"/>
      <protection/>
    </xf>
    <xf numFmtId="0" fontId="1" fillId="0" borderId="7" xfId="0" applyFont="1" applyFill="1" applyBorder="1" applyAlignment="1" applyProtection="1">
      <alignment horizontal="center"/>
      <protection/>
    </xf>
    <xf numFmtId="49" fontId="5" fillId="0" borderId="14" xfId="0" applyNumberFormat="1" applyFont="1" applyFill="1" applyBorder="1" applyAlignment="1" applyProtection="1">
      <alignment horizontal="center"/>
      <protection/>
    </xf>
    <xf numFmtId="49" fontId="5" fillId="0" borderId="17" xfId="0" applyNumberFormat="1" applyFont="1" applyFill="1" applyBorder="1" applyAlignment="1" applyProtection="1">
      <alignment horizontal="center"/>
      <protection/>
    </xf>
    <xf numFmtId="49" fontId="5" fillId="0" borderId="18" xfId="0" applyNumberFormat="1" applyFont="1" applyFill="1" applyBorder="1" applyAlignment="1" applyProtection="1">
      <alignment horizontal="center"/>
      <protection/>
    </xf>
    <xf numFmtId="49" fontId="5" fillId="0" borderId="19" xfId="0" applyNumberFormat="1" applyFont="1" applyFill="1" applyBorder="1" applyAlignment="1" applyProtection="1">
      <alignment horizontal="center"/>
      <protection/>
    </xf>
    <xf numFmtId="0" fontId="1" fillId="0" borderId="9" xfId="0" applyFont="1" applyFill="1" applyBorder="1" applyAlignment="1" applyProtection="1">
      <alignment/>
      <protection/>
    </xf>
    <xf numFmtId="49" fontId="5" fillId="0" borderId="15" xfId="0" applyNumberFormat="1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/>
      <protection/>
    </xf>
    <xf numFmtId="49" fontId="5" fillId="0" borderId="16" xfId="0" applyNumberFormat="1" applyFont="1" applyFill="1" applyBorder="1" applyAlignment="1" applyProtection="1">
      <alignment horizontal="center"/>
      <protection/>
    </xf>
    <xf numFmtId="0" fontId="1" fillId="0" borderId="5" xfId="0" applyFont="1" applyFill="1" applyBorder="1" applyAlignment="1" applyProtection="1">
      <alignment/>
      <protection/>
    </xf>
    <xf numFmtId="49" fontId="5" fillId="0" borderId="20" xfId="0" applyNumberFormat="1" applyFont="1" applyFill="1" applyBorder="1" applyAlignment="1" applyProtection="1">
      <alignment horizontal="center"/>
      <protection/>
    </xf>
    <xf numFmtId="49" fontId="5" fillId="0" borderId="21" xfId="0" applyNumberFormat="1" applyFont="1" applyFill="1" applyBorder="1" applyAlignment="1" applyProtection="1">
      <alignment horizontal="center"/>
      <protection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22" xfId="0" applyFont="1" applyBorder="1" applyAlignment="1">
      <alignment vertical="center"/>
    </xf>
    <xf numFmtId="0" fontId="2" fillId="0" borderId="0" xfId="0" applyFont="1" applyAlignment="1">
      <alignment/>
    </xf>
    <xf numFmtId="0" fontId="2" fillId="3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2" fillId="2" borderId="27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vertical="center"/>
    </xf>
    <xf numFmtId="0" fontId="3" fillId="3" borderId="1" xfId="0" applyFont="1" applyFill="1" applyBorder="1" applyAlignment="1">
      <alignment horizontal="center"/>
    </xf>
    <xf numFmtId="0" fontId="3" fillId="0" borderId="0" xfId="0" applyFont="1" applyAlignment="1">
      <alignment/>
    </xf>
    <xf numFmtId="49" fontId="2" fillId="4" borderId="24" xfId="0" applyNumberFormat="1" applyFont="1" applyFill="1" applyBorder="1" applyAlignment="1" applyProtection="1">
      <alignment/>
      <protection locked="0"/>
    </xf>
    <xf numFmtId="49" fontId="2" fillId="4" borderId="26" xfId="0" applyNumberFormat="1" applyFont="1" applyFill="1" applyBorder="1" applyAlignment="1" applyProtection="1">
      <alignment/>
      <protection locked="0"/>
    </xf>
    <xf numFmtId="49" fontId="2" fillId="4" borderId="28" xfId="0" applyNumberFormat="1" applyFont="1" applyFill="1" applyBorder="1" applyAlignment="1" applyProtection="1">
      <alignment/>
      <protection locked="0"/>
    </xf>
    <xf numFmtId="0" fontId="2" fillId="4" borderId="29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2" borderId="29" xfId="0" applyFont="1" applyFill="1" applyBorder="1" applyAlignment="1" applyProtection="1">
      <alignment horizontal="center" vertical="center"/>
      <protection locked="0"/>
    </xf>
    <xf numFmtId="0" fontId="2" fillId="2" borderId="30" xfId="0" applyFont="1" applyFill="1" applyBorder="1" applyAlignment="1" applyProtection="1">
      <alignment horizontal="center" vertical="center"/>
      <protection locked="0"/>
    </xf>
    <xf numFmtId="0" fontId="2" fillId="4" borderId="24" xfId="0" applyFont="1" applyFill="1" applyBorder="1" applyAlignment="1" applyProtection="1">
      <alignment horizontal="center" vertical="center"/>
      <protection locked="0"/>
    </xf>
    <xf numFmtId="0" fontId="2" fillId="4" borderId="25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2" fillId="5" borderId="1" xfId="0" applyFont="1" applyFill="1" applyBorder="1" applyAlignment="1" applyProtection="1">
      <alignment/>
      <protection locked="0"/>
    </xf>
    <xf numFmtId="0" fontId="8" fillId="0" borderId="0" xfId="20" applyAlignment="1">
      <alignment/>
    </xf>
    <xf numFmtId="0" fontId="1" fillId="0" borderId="31" xfId="0" applyFont="1" applyBorder="1" applyAlignment="1">
      <alignment vertical="center"/>
    </xf>
    <xf numFmtId="0" fontId="8" fillId="0" borderId="37" xfId="20" applyBorder="1" applyAlignment="1">
      <alignment vertical="center"/>
    </xf>
    <xf numFmtId="0" fontId="8" fillId="0" borderId="1" xfId="20" applyBorder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0" fontId="1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0" fontId="2" fillId="0" borderId="37" xfId="0" applyFont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2" fillId="0" borderId="31" xfId="0" applyFont="1" applyBorder="1" applyAlignment="1" applyProtection="1">
      <alignment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39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2" fillId="0" borderId="24" xfId="0" applyFont="1" applyBorder="1" applyAlignment="1" applyProtection="1">
      <alignment horizontal="left" indent="1"/>
      <protection hidden="1"/>
    </xf>
    <xf numFmtId="0" fontId="2" fillId="0" borderId="8" xfId="0" applyFont="1" applyBorder="1" applyAlignment="1" applyProtection="1">
      <alignment horizontal="left" indent="1"/>
      <protection hidden="1"/>
    </xf>
    <xf numFmtId="0" fontId="2" fillId="0" borderId="9" xfId="0" applyFont="1" applyBorder="1" applyAlignment="1" applyProtection="1">
      <alignment horizontal="left" indent="1"/>
      <protection hidden="1"/>
    </xf>
    <xf numFmtId="0" fontId="2" fillId="0" borderId="9" xfId="0" applyFont="1" applyBorder="1" applyAlignment="1" applyProtection="1">
      <alignment horizontal="center"/>
      <protection hidden="1"/>
    </xf>
    <xf numFmtId="0" fontId="2" fillId="0" borderId="20" xfId="0" applyFont="1" applyBorder="1" applyAlignment="1" applyProtection="1">
      <alignment horizontal="center"/>
      <protection hidden="1"/>
    </xf>
    <xf numFmtId="0" fontId="2" fillId="0" borderId="26" xfId="0" applyFont="1" applyBorder="1" applyAlignment="1" applyProtection="1">
      <alignment horizontal="left" indent="1"/>
      <protection hidden="1"/>
    </xf>
    <xf numFmtId="0" fontId="2" fillId="0" borderId="4" xfId="0" applyFont="1" applyBorder="1" applyAlignment="1" applyProtection="1">
      <alignment horizontal="left" indent="1"/>
      <protection hidden="1"/>
    </xf>
    <xf numFmtId="0" fontId="2" fillId="0" borderId="5" xfId="0" applyFont="1" applyBorder="1" applyAlignment="1" applyProtection="1">
      <alignment horizontal="left" indent="1"/>
      <protection hidden="1"/>
    </xf>
    <xf numFmtId="0" fontId="2" fillId="0" borderId="5" xfId="0" applyFont="1" applyBorder="1" applyAlignment="1" applyProtection="1">
      <alignment horizontal="center"/>
      <protection hidden="1"/>
    </xf>
    <xf numFmtId="0" fontId="2" fillId="0" borderId="18" xfId="0" applyFont="1" applyBorder="1" applyAlignment="1" applyProtection="1">
      <alignment horizontal="center"/>
      <protection hidden="1"/>
    </xf>
    <xf numFmtId="0" fontId="2" fillId="0" borderId="33" xfId="0" applyFont="1" applyBorder="1" applyAlignment="1" applyProtection="1">
      <alignment horizontal="left" indent="1"/>
      <protection hidden="1"/>
    </xf>
    <xf numFmtId="0" fontId="2" fillId="0" borderId="6" xfId="0" applyFont="1" applyBorder="1" applyAlignment="1" applyProtection="1">
      <alignment horizontal="left" indent="1"/>
      <protection hidden="1"/>
    </xf>
    <xf numFmtId="0" fontId="2" fillId="0" borderId="7" xfId="0" applyFont="1" applyBorder="1" applyAlignment="1" applyProtection="1">
      <alignment horizontal="left" indent="1"/>
      <protection hidden="1"/>
    </xf>
    <xf numFmtId="0" fontId="2" fillId="0" borderId="7" xfId="0" applyFont="1" applyBorder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/>
      <protection hidden="1"/>
    </xf>
    <xf numFmtId="0" fontId="2" fillId="0" borderId="28" xfId="0" applyFont="1" applyBorder="1" applyAlignment="1" applyProtection="1">
      <alignment horizontal="left" indent="1"/>
      <protection hidden="1"/>
    </xf>
    <xf numFmtId="0" fontId="2" fillId="0" borderId="34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/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1" fillId="0" borderId="37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7" borderId="3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1" fillId="0" borderId="4" xfId="0" applyFont="1" applyBorder="1" applyAlignment="1" applyProtection="1">
      <alignment horizontal="left" indent="1"/>
      <protection hidden="1"/>
    </xf>
    <xf numFmtId="0" fontId="11" fillId="0" borderId="5" xfId="0" applyFont="1" applyBorder="1" applyAlignment="1" applyProtection="1">
      <alignment horizontal="center"/>
      <protection hidden="1"/>
    </xf>
    <xf numFmtId="0" fontId="11" fillId="0" borderId="6" xfId="0" applyFont="1" applyBorder="1" applyAlignment="1" applyProtection="1">
      <alignment horizontal="left" indent="1"/>
      <protection hidden="1"/>
    </xf>
    <xf numFmtId="0" fontId="11" fillId="0" borderId="7" xfId="0" applyFont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left" indent="1"/>
      <protection hidden="1"/>
    </xf>
    <xf numFmtId="0" fontId="1" fillId="0" borderId="0" xfId="0" applyFont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8" borderId="1" xfId="0" applyFill="1" applyBorder="1" applyAlignment="1" applyProtection="1">
      <alignment horizontal="center"/>
      <protection hidden="1"/>
    </xf>
    <xf numFmtId="0" fontId="11" fillId="7" borderId="2" xfId="0" applyFont="1" applyFill="1" applyBorder="1" applyAlignment="1" applyProtection="1">
      <alignment horizontal="left" indent="1"/>
      <protection hidden="1"/>
    </xf>
    <xf numFmtId="0" fontId="11" fillId="7" borderId="3" xfId="0" applyFont="1" applyFill="1" applyBorder="1" applyAlignment="1" applyProtection="1">
      <alignment horizontal="center"/>
      <protection hidden="1"/>
    </xf>
    <xf numFmtId="0" fontId="11" fillId="7" borderId="17" xfId="0" applyFont="1" applyFill="1" applyBorder="1" applyAlignment="1" applyProtection="1">
      <alignment horizontal="center"/>
      <protection hidden="1"/>
    </xf>
    <xf numFmtId="0" fontId="12" fillId="0" borderId="18" xfId="0" applyFont="1" applyBorder="1" applyAlignment="1" applyProtection="1">
      <alignment horizontal="center"/>
      <protection hidden="1"/>
    </xf>
    <xf numFmtId="0" fontId="12" fillId="0" borderId="19" xfId="0" applyFont="1" applyBorder="1" applyAlignment="1" applyProtection="1">
      <alignment horizontal="center"/>
      <protection hidden="1"/>
    </xf>
    <xf numFmtId="0" fontId="1" fillId="0" borderId="8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/>
    </xf>
    <xf numFmtId="0" fontId="1" fillId="0" borderId="9" xfId="0" applyNumberFormat="1" applyFont="1" applyBorder="1" applyAlignment="1" applyProtection="1">
      <alignment/>
      <protection locked="0"/>
    </xf>
    <xf numFmtId="0" fontId="5" fillId="0" borderId="15" xfId="0" applyNumberFormat="1" applyFont="1" applyBorder="1" applyAlignment="1" applyProtection="1">
      <alignment horizontal="center"/>
      <protection locked="0"/>
    </xf>
    <xf numFmtId="0" fontId="5" fillId="0" borderId="20" xfId="0" applyNumberFormat="1" applyFont="1" applyBorder="1" applyAlignment="1" applyProtection="1">
      <alignment horizontal="center"/>
      <protection locked="0"/>
    </xf>
    <xf numFmtId="0" fontId="1" fillId="0" borderId="10" xfId="0" applyNumberFormat="1" applyFont="1" applyBorder="1" applyAlignment="1">
      <alignment horizontal="center"/>
    </xf>
    <xf numFmtId="49" fontId="2" fillId="5" borderId="17" xfId="0" applyNumberFormat="1" applyFont="1" applyFill="1" applyBorder="1" applyAlignment="1" applyProtection="1">
      <alignment vertical="center"/>
      <protection locked="0"/>
    </xf>
    <xf numFmtId="49" fontId="2" fillId="5" borderId="4" xfId="0" applyNumberFormat="1" applyFont="1" applyFill="1" applyBorder="1" applyAlignment="1" applyProtection="1">
      <alignment vertical="center"/>
      <protection locked="0"/>
    </xf>
    <xf numFmtId="49" fontId="2" fillId="5" borderId="18" xfId="0" applyNumberFormat="1" applyFont="1" applyFill="1" applyBorder="1" applyAlignment="1" applyProtection="1">
      <alignment vertical="center"/>
      <protection locked="0"/>
    </xf>
    <xf numFmtId="0" fontId="1" fillId="9" borderId="1" xfId="0" applyFont="1" applyFill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 applyProtection="1">
      <alignment horizontal="center" vertical="center"/>
      <protection hidden="1"/>
    </xf>
    <xf numFmtId="0" fontId="1" fillId="6" borderId="1" xfId="0" applyFont="1" applyFill="1" applyBorder="1" applyAlignment="1">
      <alignment horizontal="left" vertical="center" indent="1"/>
    </xf>
    <xf numFmtId="0" fontId="1" fillId="0" borderId="31" xfId="0" applyFont="1" applyBorder="1" applyAlignment="1" applyProtection="1">
      <alignment horizontal="center" vertical="center"/>
      <protection hidden="1"/>
    </xf>
    <xf numFmtId="0" fontId="1" fillId="0" borderId="31" xfId="0" applyFont="1" applyBorder="1" applyAlignment="1" applyProtection="1">
      <alignment horizontal="left" vertical="center" indent="1"/>
      <protection hidden="1"/>
    </xf>
    <xf numFmtId="0" fontId="1" fillId="0" borderId="1" xfId="0" applyFont="1" applyBorder="1" applyAlignment="1" applyProtection="1">
      <alignment horizontal="left" vertical="center" indent="1"/>
      <protection hidden="1"/>
    </xf>
    <xf numFmtId="0" fontId="1" fillId="0" borderId="1" xfId="0" applyFont="1" applyBorder="1" applyAlignment="1">
      <alignment horizontal="left" indent="1"/>
    </xf>
    <xf numFmtId="0" fontId="1" fillId="0" borderId="37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/>
    </xf>
    <xf numFmtId="0" fontId="8" fillId="0" borderId="0" xfId="20" applyAlignment="1">
      <alignment horizontal="center"/>
    </xf>
    <xf numFmtId="0" fontId="1" fillId="7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/>
    </xf>
    <xf numFmtId="0" fontId="1" fillId="4" borderId="17" xfId="0" applyFont="1" applyFill="1" applyBorder="1" applyAlignment="1" applyProtection="1">
      <alignment horizontal="center"/>
      <protection locked="0"/>
    </xf>
    <xf numFmtId="170" fontId="1" fillId="4" borderId="18" xfId="0" applyNumberFormat="1" applyFont="1" applyFill="1" applyBorder="1" applyAlignment="1" applyProtection="1">
      <alignment horizontal="center"/>
      <protection locked="0"/>
    </xf>
    <xf numFmtId="0" fontId="1" fillId="4" borderId="18" xfId="0" applyFont="1" applyFill="1" applyBorder="1" applyAlignment="1" applyProtection="1">
      <alignment horizontal="center"/>
      <protection locked="0"/>
    </xf>
    <xf numFmtId="0" fontId="1" fillId="4" borderId="19" xfId="0" applyFont="1" applyFill="1" applyBorder="1" applyAlignment="1" applyProtection="1">
      <alignment horizontal="center"/>
      <protection locked="0"/>
    </xf>
    <xf numFmtId="0" fontId="2" fillId="4" borderId="5" xfId="0" applyFont="1" applyFill="1" applyBorder="1" applyAlignment="1" applyProtection="1">
      <alignment horizontal="center"/>
      <protection locked="0"/>
    </xf>
    <xf numFmtId="0" fontId="2" fillId="4" borderId="7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/>
    </xf>
    <xf numFmtId="49" fontId="1" fillId="0" borderId="11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0" fontId="1" fillId="0" borderId="11" xfId="0" applyNumberFormat="1" applyFont="1" applyBorder="1" applyAlignment="1" applyProtection="1">
      <alignment/>
      <protection locked="0"/>
    </xf>
    <xf numFmtId="0" fontId="1" fillId="0" borderId="35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1" fillId="0" borderId="42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22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2" fillId="0" borderId="24" xfId="0" applyFont="1" applyBorder="1" applyAlignment="1">
      <alignment horizontal="left" vertical="center" indent="1"/>
    </xf>
    <xf numFmtId="0" fontId="2" fillId="0" borderId="26" xfId="0" applyFont="1" applyBorder="1" applyAlignment="1">
      <alignment horizontal="left" vertical="center" indent="1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5" borderId="4" xfId="0" applyFont="1" applyFill="1" applyBorder="1" applyAlignment="1" applyProtection="1">
      <alignment vertical="center"/>
      <protection locked="0"/>
    </xf>
    <xf numFmtId="0" fontId="2" fillId="5" borderId="18" xfId="0" applyFont="1" applyFill="1" applyBorder="1" applyAlignment="1" applyProtection="1">
      <alignment vertical="center"/>
      <protection locked="0"/>
    </xf>
    <xf numFmtId="0" fontId="2" fillId="5" borderId="6" xfId="0" applyFont="1" applyFill="1" applyBorder="1" applyAlignment="1" applyProtection="1">
      <alignment vertical="center"/>
      <protection locked="0"/>
    </xf>
    <xf numFmtId="0" fontId="2" fillId="5" borderId="19" xfId="0" applyFont="1" applyFill="1" applyBorder="1" applyAlignment="1" applyProtection="1">
      <alignment vertical="center"/>
      <protection locked="0"/>
    </xf>
    <xf numFmtId="0" fontId="1" fillId="7" borderId="3" xfId="0" applyFont="1" applyFill="1" applyBorder="1" applyAlignment="1">
      <alignment/>
    </xf>
    <xf numFmtId="0" fontId="1" fillId="7" borderId="17" xfId="0" applyFont="1" applyFill="1" applyBorder="1" applyAlignment="1">
      <alignment/>
    </xf>
    <xf numFmtId="0" fontId="1" fillId="4" borderId="5" xfId="0" applyFont="1" applyFill="1" applyBorder="1" applyAlignment="1" applyProtection="1">
      <alignment horizontal="center"/>
      <protection hidden="1" locked="0"/>
    </xf>
    <xf numFmtId="0" fontId="1" fillId="4" borderId="7" xfId="0" applyFont="1" applyFill="1" applyBorder="1" applyAlignment="1" applyProtection="1">
      <alignment horizontal="center"/>
      <protection hidden="1" locked="0"/>
    </xf>
    <xf numFmtId="0" fontId="1" fillId="7" borderId="2" xfId="0" applyFont="1" applyFill="1" applyBorder="1" applyAlignment="1">
      <alignment/>
    </xf>
    <xf numFmtId="0" fontId="1" fillId="4" borderId="5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center"/>
    </xf>
    <xf numFmtId="0" fontId="8" fillId="0" borderId="0" xfId="20" applyAlignment="1">
      <alignment vertical="center"/>
    </xf>
    <xf numFmtId="0" fontId="8" fillId="0" borderId="0" xfId="20" applyAlignment="1">
      <alignment horizontal="left" vertical="center" indent="1"/>
    </xf>
    <xf numFmtId="0" fontId="0" fillId="0" borderId="5" xfId="0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13" fillId="4" borderId="18" xfId="0" applyFont="1" applyFill="1" applyBorder="1" applyAlignment="1" applyProtection="1">
      <alignment horizontal="center"/>
      <protection locked="0"/>
    </xf>
    <xf numFmtId="0" fontId="13" fillId="4" borderId="19" xfId="0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hidden="1"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4" fillId="0" borderId="0" xfId="0" applyFont="1" applyAlignment="1">
      <alignment horizontal="center"/>
    </xf>
    <xf numFmtId="0" fontId="0" fillId="0" borderId="18" xfId="0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/>
      <protection hidden="1"/>
    </xf>
    <xf numFmtId="0" fontId="14" fillId="0" borderId="0" xfId="0" applyFont="1" applyBorder="1" applyAlignment="1">
      <alignment horizontal="center"/>
    </xf>
    <xf numFmtId="0" fontId="0" fillId="7" borderId="2" xfId="0" applyFill="1" applyBorder="1" applyAlignment="1">
      <alignment/>
    </xf>
    <xf numFmtId="0" fontId="0" fillId="7" borderId="3" xfId="0" applyFill="1" applyBorder="1" applyAlignment="1">
      <alignment/>
    </xf>
    <xf numFmtId="0" fontId="2" fillId="7" borderId="17" xfId="0" applyFont="1" applyFill="1" applyBorder="1" applyAlignment="1">
      <alignment horizontal="center"/>
    </xf>
    <xf numFmtId="0" fontId="0" fillId="7" borderId="2" xfId="0" applyFill="1" applyBorder="1" applyAlignment="1">
      <alignment vertical="center"/>
    </xf>
    <xf numFmtId="0" fontId="0" fillId="7" borderId="4" xfId="0" applyFill="1" applyBorder="1" applyAlignment="1">
      <alignment vertical="center"/>
    </xf>
    <xf numFmtId="0" fontId="0" fillId="7" borderId="6" xfId="0" applyFill="1" applyBorder="1" applyAlignment="1">
      <alignment vertical="center"/>
    </xf>
    <xf numFmtId="0" fontId="18" fillId="0" borderId="5" xfId="0" applyFont="1" applyFill="1" applyBorder="1" applyAlignment="1">
      <alignment horizontal="right" wrapText="1"/>
    </xf>
    <xf numFmtId="0" fontId="18" fillId="0" borderId="5" xfId="0" applyFont="1" applyFill="1" applyBorder="1" applyAlignment="1">
      <alignment horizontal="left" wrapText="1"/>
    </xf>
    <xf numFmtId="15" fontId="18" fillId="0" borderId="5" xfId="0" applyNumberFormat="1" applyFont="1" applyFill="1" applyBorder="1" applyAlignment="1">
      <alignment horizontal="right" wrapText="1"/>
    </xf>
    <xf numFmtId="0" fontId="2" fillId="0" borderId="0" xfId="0" applyFont="1" applyAlignment="1" applyProtection="1">
      <alignment vertical="center"/>
      <protection locked="0"/>
    </xf>
    <xf numFmtId="0" fontId="3" fillId="7" borderId="1" xfId="0" applyFont="1" applyFill="1" applyBorder="1" applyAlignment="1" applyProtection="1">
      <alignment horizontal="center"/>
      <protection hidden="1"/>
    </xf>
    <xf numFmtId="0" fontId="2" fillId="3" borderId="1" xfId="0" applyFont="1" applyFill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1" fillId="4" borderId="5" xfId="0" applyFont="1" applyFill="1" applyBorder="1" applyAlignment="1" applyProtection="1">
      <alignment horizontal="left" indent="1"/>
      <protection locked="0"/>
    </xf>
    <xf numFmtId="0" fontId="1" fillId="4" borderId="18" xfId="0" applyFont="1" applyFill="1" applyBorder="1" applyAlignment="1" applyProtection="1">
      <alignment horizontal="left" indent="1"/>
      <protection locked="0"/>
    </xf>
    <xf numFmtId="0" fontId="1" fillId="4" borderId="7" xfId="0" applyFont="1" applyFill="1" applyBorder="1" applyAlignment="1" applyProtection="1">
      <alignment horizontal="left" indent="1"/>
      <protection locked="0"/>
    </xf>
    <xf numFmtId="0" fontId="2" fillId="3" borderId="1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left" vertical="center" indent="1"/>
    </xf>
    <xf numFmtId="0" fontId="2" fillId="0" borderId="28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3" fillId="7" borderId="23" xfId="0" applyFont="1" applyFill="1" applyBorder="1" applyAlignment="1" applyProtection="1">
      <alignment horizontal="center"/>
      <protection hidden="1"/>
    </xf>
    <xf numFmtId="0" fontId="1" fillId="0" borderId="0" xfId="0" applyFont="1" applyAlignment="1">
      <alignment horizontal="center"/>
    </xf>
    <xf numFmtId="0" fontId="1" fillId="0" borderId="22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16" fillId="0" borderId="7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15" fillId="0" borderId="44" xfId="0" applyFont="1" applyBorder="1" applyAlignment="1">
      <alignment horizontal="center"/>
    </xf>
    <xf numFmtId="0" fontId="16" fillId="0" borderId="3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" fillId="0" borderId="37" xfId="0" applyFont="1" applyBorder="1" applyAlignment="1">
      <alignment horizontal="center" wrapText="1"/>
    </xf>
    <xf numFmtId="0" fontId="0" fillId="0" borderId="4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70" fontId="1" fillId="0" borderId="0" xfId="0" applyNumberFormat="1" applyFont="1" applyAlignment="1" applyProtection="1">
      <alignment horizontal="center"/>
      <protection/>
    </xf>
    <xf numFmtId="0" fontId="1" fillId="0" borderId="45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3" fillId="3" borderId="1" xfId="0" applyNumberFormat="1" applyFont="1" applyFill="1" applyBorder="1" applyAlignment="1">
      <alignment horizontal="center"/>
    </xf>
    <xf numFmtId="49" fontId="2" fillId="4" borderId="46" xfId="0" applyNumberFormat="1" applyFont="1" applyFill="1" applyBorder="1" applyAlignment="1" applyProtection="1">
      <alignment horizontal="left" indent="1"/>
      <protection locked="0"/>
    </xf>
    <xf numFmtId="49" fontId="2" fillId="4" borderId="47" xfId="0" applyNumberFormat="1" applyFont="1" applyFill="1" applyBorder="1" applyAlignment="1" applyProtection="1">
      <alignment horizontal="left" indent="1"/>
      <protection locked="0"/>
    </xf>
    <xf numFmtId="49" fontId="2" fillId="4" borderId="48" xfId="0" applyNumberFormat="1" applyFont="1" applyFill="1" applyBorder="1" applyAlignment="1" applyProtection="1">
      <alignment horizontal="left" indent="1"/>
      <protection locked="0"/>
    </xf>
    <xf numFmtId="49" fontId="2" fillId="4" borderId="49" xfId="0" applyNumberFormat="1" applyFont="1" applyFill="1" applyBorder="1" applyAlignment="1" applyProtection="1">
      <alignment horizontal="left" indent="1"/>
      <protection locked="0"/>
    </xf>
    <xf numFmtId="49" fontId="2" fillId="4" borderId="50" xfId="0" applyNumberFormat="1" applyFont="1" applyFill="1" applyBorder="1" applyAlignment="1" applyProtection="1">
      <alignment horizontal="left" indent="1"/>
      <protection locked="0"/>
    </xf>
    <xf numFmtId="49" fontId="2" fillId="4" borderId="51" xfId="0" applyNumberFormat="1" applyFont="1" applyFill="1" applyBorder="1" applyAlignment="1" applyProtection="1">
      <alignment horizontal="left" indent="1"/>
      <protection locked="0"/>
    </xf>
    <xf numFmtId="0" fontId="2" fillId="11" borderId="1" xfId="0" applyFont="1" applyFill="1" applyBorder="1" applyAlignment="1">
      <alignment horizontal="center" vertical="center"/>
    </xf>
    <xf numFmtId="0" fontId="1" fillId="4" borderId="19" xfId="0" applyFont="1" applyFill="1" applyBorder="1" applyAlignment="1" applyProtection="1">
      <alignment horizontal="left" indent="1"/>
      <protection locked="0"/>
    </xf>
    <xf numFmtId="0" fontId="1" fillId="4" borderId="5" xfId="0" applyFont="1" applyFill="1" applyBorder="1" applyAlignment="1" applyProtection="1">
      <alignment horizontal="center"/>
      <protection locked="0"/>
    </xf>
    <xf numFmtId="0" fontId="1" fillId="4" borderId="18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" fillId="4" borderId="19" xfId="0" applyFont="1" applyFill="1" applyBorder="1" applyAlignment="1" applyProtection="1">
      <alignment horizontal="center"/>
      <protection locked="0"/>
    </xf>
    <xf numFmtId="0" fontId="4" fillId="0" borderId="4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17" xfId="0" applyFont="1" applyFill="1" applyBorder="1" applyAlignment="1" applyProtection="1">
      <alignment horizontal="center"/>
      <protection locked="0"/>
    </xf>
    <xf numFmtId="0" fontId="1" fillId="7" borderId="3" xfId="0" applyFont="1" applyFill="1" applyBorder="1" applyAlignment="1">
      <alignment horizontal="center"/>
    </xf>
    <xf numFmtId="0" fontId="1" fillId="7" borderId="17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ont>
        <color rgb="FFFFFFFF"/>
      </font>
      <border/>
    </dxf>
    <dxf>
      <font>
        <color rgb="FFFF0000"/>
      </font>
      <border/>
    </dxf>
    <dxf>
      <font>
        <b/>
        <i val="0"/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0</xdr:row>
      <xdr:rowOff>9525</xdr:rowOff>
    </xdr:from>
    <xdr:to>
      <xdr:col>2</xdr:col>
      <xdr:colOff>676275</xdr:colOff>
      <xdr:row>0</xdr:row>
      <xdr:rowOff>247650</xdr:rowOff>
    </xdr:to>
    <xdr:pic>
      <xdr:nvPicPr>
        <xdr:cNvPr id="1" name="cmdForm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9525"/>
          <a:ext cx="600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352425</xdr:colOff>
      <xdr:row>24</xdr:row>
      <xdr:rowOff>76200</xdr:rowOff>
    </xdr:from>
    <xdr:to>
      <xdr:col>3</xdr:col>
      <xdr:colOff>333375</xdr:colOff>
      <xdr:row>26</xdr:row>
      <xdr:rowOff>0</xdr:rowOff>
    </xdr:to>
    <xdr:pic>
      <xdr:nvPicPr>
        <xdr:cNvPr id="1" name="cmdRes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3914775"/>
          <a:ext cx="666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36</xdr:row>
      <xdr:rowOff>114300</xdr:rowOff>
    </xdr:from>
    <xdr:to>
      <xdr:col>0</xdr:col>
      <xdr:colOff>809625</xdr:colOff>
      <xdr:row>38</xdr:row>
      <xdr:rowOff>66675</xdr:rowOff>
    </xdr:to>
    <xdr:pic>
      <xdr:nvPicPr>
        <xdr:cNvPr id="2" name="cmdImpor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5934075"/>
          <a:ext cx="666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352425</xdr:colOff>
      <xdr:row>26</xdr:row>
      <xdr:rowOff>114300</xdr:rowOff>
    </xdr:from>
    <xdr:to>
      <xdr:col>3</xdr:col>
      <xdr:colOff>323850</xdr:colOff>
      <xdr:row>28</xdr:row>
      <xdr:rowOff>38100</xdr:rowOff>
    </xdr:to>
    <xdr:pic>
      <xdr:nvPicPr>
        <xdr:cNvPr id="3" name="cmdUpdateMember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66950" y="4276725"/>
          <a:ext cx="657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36</xdr:row>
      <xdr:rowOff>114300</xdr:rowOff>
    </xdr:from>
    <xdr:to>
      <xdr:col>1</xdr:col>
      <xdr:colOff>819150</xdr:colOff>
      <xdr:row>38</xdr:row>
      <xdr:rowOff>66675</xdr:rowOff>
    </xdr:to>
    <xdr:pic>
      <xdr:nvPicPr>
        <xdr:cNvPr id="4" name="cmdProtec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9650" y="5934075"/>
          <a:ext cx="666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Q39"/>
  <sheetViews>
    <sheetView showGridLines="0" showZeros="0" zoomScale="75" zoomScaleNormal="75" workbookViewId="0" topLeftCell="A1">
      <pane ySplit="1" topLeftCell="BM2" activePane="bottomLeft" state="frozen"/>
      <selection pane="topLeft" activeCell="A1" sqref="A1"/>
      <selection pane="bottomLeft" activeCell="C37" sqref="C37"/>
    </sheetView>
  </sheetViews>
  <sheetFormatPr defaultColWidth="9.00390625" defaultRowHeight="14.25"/>
  <cols>
    <col min="1" max="1" width="4.50390625" style="1" customWidth="1"/>
    <col min="2" max="2" width="7.875" style="1" customWidth="1"/>
    <col min="3" max="3" width="12.50390625" style="1" customWidth="1"/>
    <col min="4" max="4" width="3.25390625" style="2" customWidth="1"/>
    <col min="5" max="12" width="9.25390625" style="1" customWidth="1"/>
    <col min="13" max="13" width="8.25390625" style="1" customWidth="1"/>
    <col min="14" max="14" width="8.00390625" style="1" customWidth="1"/>
    <col min="15" max="15" width="8.00390625" style="2" hidden="1" customWidth="1"/>
    <col min="16" max="16" width="8.00390625" style="1" hidden="1" customWidth="1"/>
    <col min="17" max="17" width="8.00390625" style="1" customWidth="1"/>
    <col min="18" max="16384" width="9.00390625" style="1" customWidth="1"/>
  </cols>
  <sheetData>
    <row r="1" spans="1:17" ht="21" customHeight="1">
      <c r="A1" s="266"/>
      <c r="B1" s="267"/>
      <c r="C1" s="23"/>
      <c r="D1" s="23"/>
      <c r="E1" s="111" t="str">
        <f>Track1!J3</f>
        <v>Birchfield</v>
      </c>
      <c r="F1" s="111" t="str">
        <f>Track1!K3</f>
        <v>Burton</v>
      </c>
      <c r="G1" s="111" t="str">
        <f>Track1!L3</f>
        <v>Cannock </v>
      </c>
      <c r="H1" s="111" t="str">
        <f>Track1!M3</f>
        <v>D.A.S.H</v>
      </c>
      <c r="I1" s="111" t="str">
        <f>Track1!N3</f>
        <v>Leamington</v>
      </c>
      <c r="J1" s="111" t="str">
        <f>Track1!O3</f>
        <v>Mansfield</v>
      </c>
      <c r="K1" s="111" t="str">
        <f>Track1!P3</f>
        <v>Rugby</v>
      </c>
      <c r="L1" s="111" t="str">
        <f>Track1!Q3</f>
        <v>Tamworth</v>
      </c>
      <c r="M1" s="230" t="s">
        <v>140</v>
      </c>
      <c r="N1" s="229"/>
      <c r="Q1" s="191"/>
    </row>
    <row r="2" spans="2:16" ht="14.25">
      <c r="B2" s="75" t="s">
        <v>56</v>
      </c>
      <c r="C2" s="109" t="s">
        <v>21</v>
      </c>
      <c r="D2" s="23" t="s">
        <v>25</v>
      </c>
      <c r="E2" s="65">
        <f>Field1!J4</f>
        <v>10</v>
      </c>
      <c r="F2" s="66">
        <f>Field1!K4</f>
        <v>3</v>
      </c>
      <c r="G2" s="66">
        <f>Field1!L4</f>
        <v>4</v>
      </c>
      <c r="H2" s="66">
        <f>Field1!M4</f>
        <v>9</v>
      </c>
      <c r="I2" s="66">
        <f>Field1!N4</f>
        <v>6</v>
      </c>
      <c r="J2" s="66">
        <f>Field1!O4</f>
        <v>7</v>
      </c>
      <c r="K2" s="66">
        <f>Field1!P4</f>
        <v>5</v>
      </c>
      <c r="L2" s="67">
        <f>Field1!Q4</f>
        <v>8</v>
      </c>
      <c r="M2" s="268" t="s">
        <v>54</v>
      </c>
      <c r="O2" s="2">
        <f>SUM(E2:L2)</f>
        <v>52</v>
      </c>
      <c r="P2" s="1">
        <f>IF(AND(O2&gt;0,O3&gt;0),1,0)</f>
        <v>1</v>
      </c>
    </row>
    <row r="3" spans="2:15" ht="12.75">
      <c r="B3" s="75"/>
      <c r="C3" s="108"/>
      <c r="D3" s="23" t="s">
        <v>26</v>
      </c>
      <c r="E3" s="68">
        <f>Field1!J10</f>
      </c>
      <c r="F3" s="69">
        <f>Field1!K10</f>
        <v>6</v>
      </c>
      <c r="G3" s="69">
        <f>Field1!L10</f>
        <v>2</v>
      </c>
      <c r="H3" s="69">
        <f>Field1!M10</f>
        <v>8</v>
      </c>
      <c r="I3" s="69">
        <f>Field1!N10</f>
        <v>7</v>
      </c>
      <c r="J3" s="69">
        <f>Field1!O10</f>
        <v>5</v>
      </c>
      <c r="K3" s="69">
        <f>Field1!P10</f>
        <v>4</v>
      </c>
      <c r="L3" s="70">
        <f>Field1!Q10</f>
        <v>3</v>
      </c>
      <c r="M3" s="268"/>
      <c r="O3" s="2">
        <f aca="true" t="shared" si="0" ref="O3:O37">SUM(E3:L3)</f>
        <v>35</v>
      </c>
    </row>
    <row r="4" spans="2:16" ht="14.25">
      <c r="B4" s="75" t="s">
        <v>56</v>
      </c>
      <c r="C4" s="109" t="s">
        <v>19</v>
      </c>
      <c r="D4" s="23" t="s">
        <v>25</v>
      </c>
      <c r="E4" s="68">
        <f>Field1!J16</f>
        <v>9</v>
      </c>
      <c r="F4" s="69">
        <f>Field1!K16</f>
        <v>5</v>
      </c>
      <c r="G4" s="69">
        <f>Field1!L16</f>
      </c>
      <c r="H4" s="69">
        <f>Field1!M16</f>
        <v>4</v>
      </c>
      <c r="I4" s="69">
        <f>Field1!N16</f>
        <v>6</v>
      </c>
      <c r="J4" s="69">
        <f>Field1!O16</f>
        <v>8</v>
      </c>
      <c r="K4" s="69">
        <f>Field1!P16</f>
        <v>7</v>
      </c>
      <c r="L4" s="70">
        <f>Field1!Q16</f>
        <v>10</v>
      </c>
      <c r="M4" s="268" t="s">
        <v>54</v>
      </c>
      <c r="O4" s="2">
        <f>SUM(E4:L4)</f>
        <v>49</v>
      </c>
      <c r="P4" s="1">
        <f>IF(AND(O4&gt;0,O5&gt;0),1,0)</f>
        <v>1</v>
      </c>
    </row>
    <row r="5" spans="2:15" ht="12.75">
      <c r="B5" s="75"/>
      <c r="C5" s="108"/>
      <c r="D5" s="23" t="s">
        <v>26</v>
      </c>
      <c r="E5" s="68">
        <f>Field1!J22</f>
        <v>5</v>
      </c>
      <c r="F5" s="69">
        <f>Field1!K22</f>
        <v>6</v>
      </c>
      <c r="G5" s="69">
        <f>Field1!L22</f>
      </c>
      <c r="H5" s="69">
        <f>Field1!M22</f>
        <v>3</v>
      </c>
      <c r="I5" s="69">
        <f>Field1!N22</f>
        <v>4</v>
      </c>
      <c r="J5" s="69">
        <f>Field1!O22</f>
        <v>7</v>
      </c>
      <c r="K5" s="69">
        <f>Field1!P22</f>
        <v>8</v>
      </c>
      <c r="L5" s="70">
        <f>Field1!Q22</f>
      </c>
      <c r="M5" s="268"/>
      <c r="O5" s="2">
        <f t="shared" si="0"/>
        <v>33</v>
      </c>
    </row>
    <row r="6" spans="2:16" ht="14.25">
      <c r="B6" s="75" t="s">
        <v>57</v>
      </c>
      <c r="C6" s="109" t="s">
        <v>17</v>
      </c>
      <c r="D6" s="23" t="s">
        <v>25</v>
      </c>
      <c r="E6" s="68">
        <f>Field1!J28</f>
        <v>10</v>
      </c>
      <c r="F6" s="69">
        <f>Field1!K28</f>
        <v>7</v>
      </c>
      <c r="G6" s="69">
        <f>Field1!L28</f>
        <v>9</v>
      </c>
      <c r="H6" s="69">
        <f>Field1!M28</f>
        <v>5</v>
      </c>
      <c r="I6" s="69">
        <f>Field1!N28</f>
        <v>4</v>
      </c>
      <c r="J6" s="69">
        <f>Field1!O28</f>
        <v>6</v>
      </c>
      <c r="K6" s="69">
        <f>Field1!P28</f>
        <v>8</v>
      </c>
      <c r="L6" s="70">
        <f>Field1!Q28</f>
        <v>3</v>
      </c>
      <c r="M6" s="268" t="s">
        <v>54</v>
      </c>
      <c r="O6" s="2">
        <f t="shared" si="0"/>
        <v>52</v>
      </c>
      <c r="P6" s="1">
        <f>IF(AND(O6&gt;0,O7&gt;0),1,0)</f>
        <v>1</v>
      </c>
    </row>
    <row r="7" spans="2:15" ht="12.75">
      <c r="B7" s="75"/>
      <c r="C7" s="108"/>
      <c r="D7" s="23" t="s">
        <v>26</v>
      </c>
      <c r="E7" s="68">
        <f>Field1!J34</f>
        <v>6</v>
      </c>
      <c r="F7" s="69">
        <f>Field1!K34</f>
        <v>8</v>
      </c>
      <c r="G7" s="69">
        <f>Field1!L34</f>
        <v>7</v>
      </c>
      <c r="H7" s="69">
        <f>Field1!M34</f>
        <v>1</v>
      </c>
      <c r="I7" s="69">
        <f>Field1!N34</f>
        <v>2</v>
      </c>
      <c r="J7" s="69">
        <f>Field1!O34</f>
        <v>5</v>
      </c>
      <c r="K7" s="69">
        <f>Field1!P34</f>
        <v>4</v>
      </c>
      <c r="L7" s="70">
        <f>Field1!Q34</f>
        <v>3</v>
      </c>
      <c r="M7" s="268"/>
      <c r="O7" s="2">
        <f t="shared" si="0"/>
        <v>36</v>
      </c>
    </row>
    <row r="8" spans="2:16" ht="14.25">
      <c r="B8" s="75" t="s">
        <v>58</v>
      </c>
      <c r="C8" s="109" t="s">
        <v>35</v>
      </c>
      <c r="D8" s="23" t="s">
        <v>25</v>
      </c>
      <c r="E8" s="68">
        <f>Field2!J4</f>
        <v>10</v>
      </c>
      <c r="F8" s="69">
        <f>Field2!K4</f>
        <v>8</v>
      </c>
      <c r="G8" s="69">
        <f>Field2!L4</f>
        <v>9</v>
      </c>
      <c r="H8" s="69">
        <f>Field2!M4</f>
        <v>5</v>
      </c>
      <c r="I8" s="69">
        <f>Field2!N4</f>
        <v>7</v>
      </c>
      <c r="J8" s="69">
        <f>Field2!O4</f>
        <v>4</v>
      </c>
      <c r="K8" s="69">
        <f>Field2!P4</f>
        <v>3</v>
      </c>
      <c r="L8" s="70">
        <f>Field2!Q4</f>
        <v>6</v>
      </c>
      <c r="M8" s="268" t="s">
        <v>55</v>
      </c>
      <c r="O8" s="2">
        <f t="shared" si="0"/>
        <v>52</v>
      </c>
      <c r="P8" s="1">
        <f>IF(AND(O8&gt;0,O9&gt;0),1,0)</f>
        <v>1</v>
      </c>
    </row>
    <row r="9" spans="2:15" ht="12.75">
      <c r="B9" s="75"/>
      <c r="C9" s="108"/>
      <c r="D9" s="23" t="s">
        <v>26</v>
      </c>
      <c r="E9" s="68">
        <f>Field2!J10</f>
        <v>8</v>
      </c>
      <c r="F9" s="69">
        <f>Field2!K10</f>
        <v>7</v>
      </c>
      <c r="G9" s="69">
        <f>Field2!L10</f>
        <v>4</v>
      </c>
      <c r="H9" s="69">
        <f>Field2!M10</f>
        <v>3</v>
      </c>
      <c r="I9" s="69">
        <f>Field2!N10</f>
        <v>2</v>
      </c>
      <c r="J9" s="69">
        <f>Field2!O10</f>
        <v>6</v>
      </c>
      <c r="K9" s="69">
        <f>Field2!P10</f>
        <v>1</v>
      </c>
      <c r="L9" s="70">
        <f>Field2!Q10</f>
        <v>5</v>
      </c>
      <c r="M9" s="268"/>
      <c r="O9" s="2">
        <f t="shared" si="0"/>
        <v>36</v>
      </c>
    </row>
    <row r="10" spans="2:16" ht="14.25">
      <c r="B10" s="75" t="s">
        <v>59</v>
      </c>
      <c r="C10" s="109" t="s">
        <v>16</v>
      </c>
      <c r="D10" s="23" t="s">
        <v>25</v>
      </c>
      <c r="E10" s="68">
        <f>Track1!J4</f>
        <v>9</v>
      </c>
      <c r="F10" s="69">
        <f>Track1!K4</f>
        <v>5</v>
      </c>
      <c r="G10" s="69">
        <f>Track1!L4</f>
        <v>3</v>
      </c>
      <c r="H10" s="69">
        <f>Track1!M4</f>
        <v>7</v>
      </c>
      <c r="I10" s="69">
        <f>Track1!N4</f>
        <v>4</v>
      </c>
      <c r="J10" s="69">
        <f>Track1!O4</f>
        <v>8</v>
      </c>
      <c r="K10" s="69">
        <f>Track1!P4</f>
        <v>10</v>
      </c>
      <c r="L10" s="70">
        <f>Track1!Q4</f>
        <v>6</v>
      </c>
      <c r="M10" s="268" t="s">
        <v>48</v>
      </c>
      <c r="O10" s="2">
        <f t="shared" si="0"/>
        <v>52</v>
      </c>
      <c r="P10" s="1">
        <f>IF(AND(O10&gt;0,O11&gt;0),1,0)</f>
        <v>1</v>
      </c>
    </row>
    <row r="11" spans="2:15" ht="12.75">
      <c r="B11" s="75"/>
      <c r="C11" s="108"/>
      <c r="D11" s="23" t="s">
        <v>26</v>
      </c>
      <c r="E11" s="68">
        <f>Track1!J10</f>
        <v>7</v>
      </c>
      <c r="F11" s="69">
        <f>Track1!K10</f>
        <v>2</v>
      </c>
      <c r="G11" s="69">
        <f>Track1!L10</f>
        <v>1</v>
      </c>
      <c r="H11" s="69">
        <f>Track1!M10</f>
        <v>5</v>
      </c>
      <c r="I11" s="69">
        <f>Track1!N10</f>
        <v>4</v>
      </c>
      <c r="J11" s="69">
        <f>Track1!O10</f>
        <v>8</v>
      </c>
      <c r="K11" s="69">
        <f>Track1!P10</f>
        <v>6</v>
      </c>
      <c r="L11" s="70">
        <f>Track1!Q10</f>
        <v>3</v>
      </c>
      <c r="M11" s="268"/>
      <c r="O11" s="2">
        <f t="shared" si="0"/>
        <v>36</v>
      </c>
    </row>
    <row r="12" spans="2:16" ht="14.25">
      <c r="B12" s="75" t="s">
        <v>60</v>
      </c>
      <c r="C12" s="109" t="s">
        <v>22</v>
      </c>
      <c r="D12" s="23" t="s">
        <v>25</v>
      </c>
      <c r="E12" s="68">
        <f>Field2!J16</f>
        <v>9</v>
      </c>
      <c r="F12" s="69">
        <f>Field2!K16</f>
        <v>6</v>
      </c>
      <c r="G12" s="69">
        <f>Field2!L16</f>
        <v>8</v>
      </c>
      <c r="H12" s="69">
        <f>Field2!M16</f>
        <v>3</v>
      </c>
      <c r="I12" s="69">
        <f>Field2!N16</f>
        <v>4</v>
      </c>
      <c r="J12" s="69">
        <f>Field2!O16</f>
        <v>10</v>
      </c>
      <c r="K12" s="69">
        <f>Field2!P16</f>
        <v>5</v>
      </c>
      <c r="L12" s="70">
        <f>Field2!Q16</f>
        <v>7</v>
      </c>
      <c r="M12" s="268" t="s">
        <v>55</v>
      </c>
      <c r="O12" s="2">
        <f t="shared" si="0"/>
        <v>52</v>
      </c>
      <c r="P12" s="1">
        <f>IF(AND(O12&gt;0,O13&gt;0),1,0)</f>
        <v>1</v>
      </c>
    </row>
    <row r="13" spans="2:15" ht="12.75">
      <c r="B13" s="75"/>
      <c r="C13" s="108"/>
      <c r="D13" s="23" t="s">
        <v>26</v>
      </c>
      <c r="E13" s="68">
        <f>Field2!J22</f>
        <v>6</v>
      </c>
      <c r="F13" s="69">
        <f>Field2!K22</f>
        <v>5</v>
      </c>
      <c r="G13" s="69">
        <f>Field2!L22</f>
        <v>7</v>
      </c>
      <c r="H13" s="69">
        <f>Field2!M22</f>
        <v>3</v>
      </c>
      <c r="I13" s="69">
        <f>Field2!N22</f>
        <v>1</v>
      </c>
      <c r="J13" s="69">
        <f>Field2!O22</f>
        <v>8</v>
      </c>
      <c r="K13" s="69">
        <f>Field2!P22</f>
        <v>2</v>
      </c>
      <c r="L13" s="70">
        <f>Field2!Q22</f>
        <v>4</v>
      </c>
      <c r="M13" s="268"/>
      <c r="O13" s="2">
        <f t="shared" si="0"/>
        <v>36</v>
      </c>
    </row>
    <row r="14" spans="2:16" ht="14.25">
      <c r="B14" s="75" t="s">
        <v>60</v>
      </c>
      <c r="C14" s="109" t="s">
        <v>36</v>
      </c>
      <c r="D14" s="23" t="s">
        <v>25</v>
      </c>
      <c r="E14" s="68">
        <f>Field2!J28</f>
        <v>10</v>
      </c>
      <c r="F14" s="69">
        <f>Field2!K28</f>
        <v>4</v>
      </c>
      <c r="G14" s="69">
        <f>Field2!L28</f>
        <v>8</v>
      </c>
      <c r="H14" s="69">
        <f>Field2!M28</f>
        <v>9</v>
      </c>
      <c r="I14" s="69">
        <f>Field2!N28</f>
        <v>3</v>
      </c>
      <c r="J14" s="69">
        <f>Field2!O28</f>
        <v>7</v>
      </c>
      <c r="K14" s="69">
        <f>Field2!P28</f>
        <v>5</v>
      </c>
      <c r="L14" s="70">
        <f>Field2!Q28</f>
        <v>6</v>
      </c>
      <c r="M14" s="268" t="s">
        <v>55</v>
      </c>
      <c r="O14" s="2">
        <f t="shared" si="0"/>
        <v>52</v>
      </c>
      <c r="P14" s="1">
        <f>IF(AND(O14&gt;0,O15&gt;0),1,0)</f>
        <v>1</v>
      </c>
    </row>
    <row r="15" spans="2:15" ht="12.75">
      <c r="B15" s="75"/>
      <c r="C15" s="108"/>
      <c r="D15" s="23" t="s">
        <v>26</v>
      </c>
      <c r="E15" s="68">
        <f>Field2!J34</f>
        <v>5</v>
      </c>
      <c r="F15" s="69">
        <f>Field2!K34</f>
        <v>4</v>
      </c>
      <c r="G15" s="69">
        <f>Field2!L34</f>
        <v>1</v>
      </c>
      <c r="H15" s="69">
        <f>Field2!M34</f>
        <v>8</v>
      </c>
      <c r="I15" s="69">
        <f>Field2!N34</f>
        <v>2</v>
      </c>
      <c r="J15" s="69">
        <f>Field2!O34</f>
        <v>7</v>
      </c>
      <c r="K15" s="69">
        <f>Field2!P34</f>
        <v>3</v>
      </c>
      <c r="L15" s="70">
        <f>Field2!Q34</f>
        <v>6</v>
      </c>
      <c r="M15" s="268"/>
      <c r="O15" s="2">
        <f t="shared" si="0"/>
        <v>36</v>
      </c>
    </row>
    <row r="16" spans="2:16" ht="14.25">
      <c r="B16" s="75" t="s">
        <v>60</v>
      </c>
      <c r="C16" s="109" t="s">
        <v>12</v>
      </c>
      <c r="D16" s="23" t="s">
        <v>25</v>
      </c>
      <c r="E16" s="68">
        <f>Track1!J16</f>
        <v>7</v>
      </c>
      <c r="F16" s="69">
        <f>Track1!K16</f>
        <v>6</v>
      </c>
      <c r="G16" s="69">
        <f>Track1!L16</f>
        <v>9</v>
      </c>
      <c r="H16" s="69">
        <f>Track1!M16</f>
        <v>5</v>
      </c>
      <c r="I16" s="69">
        <f>Track1!N16</f>
        <v>4</v>
      </c>
      <c r="J16" s="69">
        <f>Track1!O16</f>
      </c>
      <c r="K16" s="69">
        <f>Track1!P16</f>
        <v>8</v>
      </c>
      <c r="L16" s="70">
        <f>Track1!Q16</f>
        <v>10</v>
      </c>
      <c r="M16" s="268" t="s">
        <v>48</v>
      </c>
      <c r="O16" s="2">
        <f t="shared" si="0"/>
        <v>49</v>
      </c>
      <c r="P16" s="1">
        <f>IF(AND(O16&gt;0,O17&gt;0),1,0)</f>
        <v>1</v>
      </c>
    </row>
    <row r="17" spans="2:15" ht="12.75">
      <c r="B17" s="75"/>
      <c r="C17" s="108"/>
      <c r="D17" s="23" t="s">
        <v>26</v>
      </c>
      <c r="E17" s="68">
        <f>Track1!J22</f>
      </c>
      <c r="F17" s="69">
        <f>Track1!K22</f>
        <v>4</v>
      </c>
      <c r="G17" s="69">
        <f>Track1!L22</f>
        <v>7</v>
      </c>
      <c r="H17" s="69">
        <f>Track1!M22</f>
        <v>3</v>
      </c>
      <c r="I17" s="69">
        <f>Track1!N22</f>
        <v>5</v>
      </c>
      <c r="J17" s="69">
        <f>Track1!O22</f>
      </c>
      <c r="K17" s="69">
        <f>Track1!P22</f>
        <v>6</v>
      </c>
      <c r="L17" s="70">
        <f>Track1!Q22</f>
        <v>8</v>
      </c>
      <c r="M17" s="268"/>
      <c r="O17" s="2">
        <f t="shared" si="0"/>
        <v>33</v>
      </c>
    </row>
    <row r="18" spans="2:16" ht="14.25">
      <c r="B18" s="75" t="s">
        <v>61</v>
      </c>
      <c r="C18" s="109" t="s">
        <v>10</v>
      </c>
      <c r="D18" s="23" t="s">
        <v>25</v>
      </c>
      <c r="E18" s="68">
        <f>Track1!J28</f>
        <v>9</v>
      </c>
      <c r="F18" s="69">
        <f>Track1!K28</f>
        <v>5</v>
      </c>
      <c r="G18" s="69">
        <f>Track1!L28</f>
        <v>10</v>
      </c>
      <c r="H18" s="69">
        <f>Track1!M28</f>
        <v>3</v>
      </c>
      <c r="I18" s="69">
        <f>Track1!N28</f>
        <v>4</v>
      </c>
      <c r="J18" s="69">
        <f>Track1!O28</f>
        <v>7</v>
      </c>
      <c r="K18" s="69">
        <f>Track1!P28</f>
        <v>6</v>
      </c>
      <c r="L18" s="70">
        <f>Track1!Q28</f>
        <v>8</v>
      </c>
      <c r="M18" s="268" t="s">
        <v>48</v>
      </c>
      <c r="O18" s="2">
        <f t="shared" si="0"/>
        <v>52</v>
      </c>
      <c r="P18" s="1">
        <f>IF(AND(O18&gt;0,O19&gt;0),1,0)</f>
        <v>1</v>
      </c>
    </row>
    <row r="19" spans="2:15" ht="12.75">
      <c r="B19" s="75"/>
      <c r="C19" s="108"/>
      <c r="D19" s="23" t="s">
        <v>26</v>
      </c>
      <c r="E19" s="68">
        <f>Track1!J34</f>
        <v>4</v>
      </c>
      <c r="F19" s="69">
        <f>Track1!K34</f>
        <v>2</v>
      </c>
      <c r="G19" s="69">
        <f>Track1!L34</f>
        <v>7</v>
      </c>
      <c r="H19" s="69">
        <f>Track1!M34</f>
        <v>3</v>
      </c>
      <c r="I19" s="69">
        <f>Track1!N34</f>
        <v>1</v>
      </c>
      <c r="J19" s="69">
        <f>Track1!O34</f>
        <v>8</v>
      </c>
      <c r="K19" s="69">
        <f>Track1!P34</f>
        <v>6</v>
      </c>
      <c r="L19" s="70">
        <f>Track1!Q34</f>
        <v>5</v>
      </c>
      <c r="M19" s="268"/>
      <c r="O19" s="2">
        <f t="shared" si="0"/>
        <v>36</v>
      </c>
    </row>
    <row r="20" spans="2:16" ht="14.25">
      <c r="B20" s="75" t="s">
        <v>62</v>
      </c>
      <c r="C20" s="109" t="s">
        <v>18</v>
      </c>
      <c r="D20" s="23" t="s">
        <v>25</v>
      </c>
      <c r="E20" s="68">
        <f>Field3!J4</f>
        <v>9</v>
      </c>
      <c r="F20" s="69">
        <f>Field3!K4</f>
        <v>6</v>
      </c>
      <c r="G20" s="69">
        <f>Field3!L4</f>
        <v>7</v>
      </c>
      <c r="H20" s="69">
        <f>Field3!M4</f>
        <v>8</v>
      </c>
      <c r="I20" s="69">
        <f>Field3!N4</f>
        <v>4</v>
      </c>
      <c r="J20" s="69">
        <f>Field3!O4</f>
        <v>5</v>
      </c>
      <c r="K20" s="69">
        <f>Field3!P4</f>
        <v>3</v>
      </c>
      <c r="L20" s="70">
        <f>Field3!Q4</f>
        <v>10</v>
      </c>
      <c r="M20" s="268" t="s">
        <v>91</v>
      </c>
      <c r="O20" s="2">
        <f t="shared" si="0"/>
        <v>52</v>
      </c>
      <c r="P20" s="1">
        <f>IF(AND(O20&gt;0,O21&gt;0),1,0)</f>
        <v>1</v>
      </c>
    </row>
    <row r="21" spans="2:15" ht="12.75">
      <c r="B21" s="75"/>
      <c r="C21" s="108"/>
      <c r="D21" s="23" t="s">
        <v>26</v>
      </c>
      <c r="E21" s="68">
        <f>Field3!J10</f>
        <v>8</v>
      </c>
      <c r="F21" s="69">
        <f>Field3!K10</f>
        <v>5</v>
      </c>
      <c r="G21" s="69">
        <f>Field3!L10</f>
        <v>6</v>
      </c>
      <c r="H21" s="69">
        <f>Field3!M10</f>
        <v>7</v>
      </c>
      <c r="I21" s="69">
        <f>Field3!N10</f>
        <v>2</v>
      </c>
      <c r="J21" s="69">
        <f>Field3!O10</f>
        <v>3</v>
      </c>
      <c r="K21" s="69">
        <f>Field3!P10</f>
        <v>1</v>
      </c>
      <c r="L21" s="70">
        <f>Field3!Q10</f>
        <v>4</v>
      </c>
      <c r="M21" s="268"/>
      <c r="O21" s="2">
        <f t="shared" si="0"/>
        <v>36</v>
      </c>
    </row>
    <row r="22" spans="2:16" ht="14.25">
      <c r="B22" s="75" t="s">
        <v>62</v>
      </c>
      <c r="C22" s="109" t="str">
        <f>steeplechase</f>
        <v>3000m s/c</v>
      </c>
      <c r="D22" s="23" t="s">
        <v>25</v>
      </c>
      <c r="E22" s="68">
        <f>Track2!J4</f>
      </c>
      <c r="F22" s="69">
        <f>Track2!K4</f>
        <v>7</v>
      </c>
      <c r="G22" s="69">
        <f>Track2!L4</f>
        <v>8</v>
      </c>
      <c r="H22" s="69">
        <f>Track2!M4</f>
        <v>5</v>
      </c>
      <c r="I22" s="69">
        <f>Track2!N4</f>
        <v>10</v>
      </c>
      <c r="J22" s="69">
        <f>Track2!O4</f>
      </c>
      <c r="K22" s="69">
        <f>Track2!P4</f>
        <v>9</v>
      </c>
      <c r="L22" s="70">
        <f>Track2!Q4</f>
        <v>6</v>
      </c>
      <c r="M22" s="268" t="s">
        <v>92</v>
      </c>
      <c r="O22" s="2">
        <f t="shared" si="0"/>
        <v>45</v>
      </c>
      <c r="P22" s="1">
        <f>IF(AND(O22&gt;0,O23&gt;0),1,0)</f>
        <v>1</v>
      </c>
    </row>
    <row r="23" spans="2:15" ht="12.75">
      <c r="B23" s="75"/>
      <c r="C23" s="108"/>
      <c r="D23" s="23" t="s">
        <v>26</v>
      </c>
      <c r="E23" s="68">
        <f>Track2!J10</f>
      </c>
      <c r="F23" s="69">
        <f>Track2!K10</f>
        <v>6</v>
      </c>
      <c r="G23" s="69">
        <f>Track2!L10</f>
        <v>7</v>
      </c>
      <c r="H23" s="69">
        <f>Track2!M10</f>
        <v>5</v>
      </c>
      <c r="I23" s="69">
        <f>Track2!N10</f>
        <v>8</v>
      </c>
      <c r="J23" s="69">
        <f>Track2!O10</f>
      </c>
      <c r="K23" s="69">
        <f>Track2!P10</f>
      </c>
      <c r="L23" s="70">
        <f>Track2!Q10</f>
      </c>
      <c r="M23" s="268"/>
      <c r="O23" s="2">
        <f t="shared" si="0"/>
        <v>26</v>
      </c>
    </row>
    <row r="24" spans="2:16" ht="14.25">
      <c r="B24" s="75" t="s">
        <v>64</v>
      </c>
      <c r="C24" s="109" t="s">
        <v>15</v>
      </c>
      <c r="D24" s="23" t="s">
        <v>25</v>
      </c>
      <c r="E24" s="68">
        <f>Track2!J16</f>
        <v>8</v>
      </c>
      <c r="F24" s="69">
        <f>Track2!K16</f>
        <v>4</v>
      </c>
      <c r="G24" s="69">
        <f>Track2!L16</f>
        <v>10</v>
      </c>
      <c r="H24" s="69">
        <f>Track2!M16</f>
        <v>7</v>
      </c>
      <c r="I24" s="69">
        <f>Track2!N16</f>
        <v>3</v>
      </c>
      <c r="J24" s="69">
        <f>Track2!O16</f>
        <v>9</v>
      </c>
      <c r="K24" s="69">
        <f>Track2!P16</f>
        <v>6</v>
      </c>
      <c r="L24" s="70">
        <f>Track2!Q16</f>
        <v>5</v>
      </c>
      <c r="M24" s="268" t="s">
        <v>92</v>
      </c>
      <c r="O24" s="2">
        <f t="shared" si="0"/>
        <v>52</v>
      </c>
      <c r="P24" s="1">
        <f>IF(AND(O24&gt;0,O25&gt;0),1,0)</f>
        <v>1</v>
      </c>
    </row>
    <row r="25" spans="2:15" ht="12.75">
      <c r="B25" s="75"/>
      <c r="C25" s="108"/>
      <c r="D25" s="23" t="s">
        <v>26</v>
      </c>
      <c r="E25" s="68">
        <f>Track2!J22</f>
        <v>5</v>
      </c>
      <c r="F25" s="69">
        <f>Track2!K22</f>
        <v>1</v>
      </c>
      <c r="G25" s="69">
        <f>Track2!L22</f>
        <v>8</v>
      </c>
      <c r="H25" s="69">
        <f>Track2!M22</f>
        <v>7</v>
      </c>
      <c r="I25" s="69">
        <f>Track2!N22</f>
        <v>2</v>
      </c>
      <c r="J25" s="69">
        <f>Track2!O22</f>
        <v>4</v>
      </c>
      <c r="K25" s="69">
        <f>Track2!P22</f>
        <v>3</v>
      </c>
      <c r="L25" s="70">
        <f>Track2!Q22</f>
        <v>6</v>
      </c>
      <c r="M25" s="268"/>
      <c r="O25" s="2">
        <f t="shared" si="0"/>
        <v>36</v>
      </c>
    </row>
    <row r="26" spans="2:16" ht="14.25">
      <c r="B26" s="75" t="s">
        <v>65</v>
      </c>
      <c r="C26" s="109" t="s">
        <v>11</v>
      </c>
      <c r="D26" s="23" t="s">
        <v>25</v>
      </c>
      <c r="E26" s="68">
        <f>Track2!J28</f>
        <v>7</v>
      </c>
      <c r="F26" s="69">
        <f>Track2!K28</f>
        <v>3</v>
      </c>
      <c r="G26" s="69">
        <f>Track2!L28</f>
        <v>5</v>
      </c>
      <c r="H26" s="69">
        <f>Track2!M28</f>
        <v>4</v>
      </c>
      <c r="I26" s="69">
        <f>Track2!N28</f>
        <v>8</v>
      </c>
      <c r="J26" s="69">
        <f>Track2!O28</f>
        <v>10</v>
      </c>
      <c r="K26" s="69">
        <f>Track2!P28</f>
        <v>6</v>
      </c>
      <c r="L26" s="70">
        <f>Track2!Q28</f>
        <v>9</v>
      </c>
      <c r="M26" s="268" t="s">
        <v>92</v>
      </c>
      <c r="O26" s="2">
        <f t="shared" si="0"/>
        <v>52</v>
      </c>
      <c r="P26" s="1">
        <f>IF(AND(O26&gt;0,O27&gt;0),1,0)</f>
        <v>1</v>
      </c>
    </row>
    <row r="27" spans="2:15" ht="12.75">
      <c r="B27" s="75"/>
      <c r="C27" s="108"/>
      <c r="D27" s="23" t="s">
        <v>26</v>
      </c>
      <c r="E27" s="68">
        <f>Track2!J34</f>
        <v>5</v>
      </c>
      <c r="F27" s="69">
        <f>Track2!K34</f>
        <v>1</v>
      </c>
      <c r="G27" s="69">
        <f>Track2!L34</f>
        <v>8</v>
      </c>
      <c r="H27" s="69">
        <f>Track2!M34</f>
        <v>4</v>
      </c>
      <c r="I27" s="69">
        <f>Track2!N34</f>
        <v>2</v>
      </c>
      <c r="J27" s="69">
        <f>Track2!O34</f>
        <v>3</v>
      </c>
      <c r="K27" s="69">
        <f>Track2!P34</f>
        <v>6</v>
      </c>
      <c r="L27" s="70">
        <f>Track2!Q34</f>
        <v>7</v>
      </c>
      <c r="M27" s="268"/>
      <c r="O27" s="2">
        <f t="shared" si="0"/>
        <v>36</v>
      </c>
    </row>
    <row r="28" spans="2:16" ht="14.25">
      <c r="B28" s="75" t="s">
        <v>66</v>
      </c>
      <c r="C28" s="109" t="s">
        <v>13</v>
      </c>
      <c r="D28" s="23" t="s">
        <v>25</v>
      </c>
      <c r="E28" s="68">
        <f>Track3!J4</f>
      </c>
      <c r="F28" s="69">
        <f>Track3!K4</f>
        <v>7</v>
      </c>
      <c r="G28" s="69">
        <f>Track3!L4</f>
        <v>5</v>
      </c>
      <c r="H28" s="69">
        <f>Track3!M4</f>
        <v>4</v>
      </c>
      <c r="I28" s="69">
        <f>Track3!N4</f>
        <v>8</v>
      </c>
      <c r="J28" s="69">
        <f>Track3!O4</f>
        <v>6</v>
      </c>
      <c r="K28" s="69">
        <f>Track3!P4</f>
        <v>10</v>
      </c>
      <c r="L28" s="70">
        <f>Track3!Q4</f>
        <v>9</v>
      </c>
      <c r="M28" s="268" t="s">
        <v>93</v>
      </c>
      <c r="O28" s="2">
        <f t="shared" si="0"/>
        <v>49</v>
      </c>
      <c r="P28" s="1">
        <f>IF(AND(O28&gt;0,O29&gt;0),1,0)</f>
        <v>1</v>
      </c>
    </row>
    <row r="29" spans="2:15" ht="12.75">
      <c r="B29" s="75"/>
      <c r="C29" s="108"/>
      <c r="D29" s="23" t="s">
        <v>26</v>
      </c>
      <c r="E29" s="68">
        <f>Track3!J10</f>
      </c>
      <c r="F29" s="69">
        <f>Track3!K10</f>
        <v>3</v>
      </c>
      <c r="G29" s="69">
        <f>Track3!L10</f>
        <v>7</v>
      </c>
      <c r="H29" s="69">
        <f>Track3!M10</f>
        <v>2</v>
      </c>
      <c r="I29" s="69">
        <f>Track3!N10</f>
        <v>6</v>
      </c>
      <c r="J29" s="69">
        <f>Track3!O10</f>
        <v>4</v>
      </c>
      <c r="K29" s="69">
        <f>Track3!P10</f>
        <v>5</v>
      </c>
      <c r="L29" s="70">
        <f>Track3!Q10</f>
        <v>8</v>
      </c>
      <c r="M29" s="268"/>
      <c r="O29" s="2">
        <f t="shared" si="0"/>
        <v>35</v>
      </c>
    </row>
    <row r="30" spans="2:16" ht="14.25">
      <c r="B30" s="75" t="s">
        <v>66</v>
      </c>
      <c r="C30" s="109" t="s">
        <v>20</v>
      </c>
      <c r="D30" s="23" t="s">
        <v>25</v>
      </c>
      <c r="E30" s="68">
        <f>Field3!J16</f>
        <v>10</v>
      </c>
      <c r="F30" s="69">
        <f>Field3!K16</f>
        <v>6</v>
      </c>
      <c r="G30" s="69">
        <f>Field3!L16</f>
        <v>7</v>
      </c>
      <c r="H30" s="69">
        <f>Field3!M16</f>
        <v>9</v>
      </c>
      <c r="I30" s="69">
        <f>Field3!N16</f>
        <v>4</v>
      </c>
      <c r="J30" s="69">
        <f>Field3!O16</f>
        <v>8</v>
      </c>
      <c r="K30" s="69">
        <f>Field3!P16</f>
        <v>5</v>
      </c>
      <c r="L30" s="70">
        <f>Field3!Q16</f>
        <v>3</v>
      </c>
      <c r="M30" s="268" t="s">
        <v>91</v>
      </c>
      <c r="O30" s="2">
        <f t="shared" si="0"/>
        <v>52</v>
      </c>
      <c r="P30" s="1">
        <f>IF(AND(O30&gt;0,O31&gt;0),1,0)</f>
        <v>1</v>
      </c>
    </row>
    <row r="31" spans="2:15" ht="12.75">
      <c r="B31" s="75"/>
      <c r="C31" s="108"/>
      <c r="D31" s="23" t="s">
        <v>26</v>
      </c>
      <c r="E31" s="68">
        <f>Field3!J22</f>
      </c>
      <c r="F31" s="69">
        <f>Field3!K22</f>
        <v>4</v>
      </c>
      <c r="G31" s="69">
        <f>Field3!L22</f>
        <v>2</v>
      </c>
      <c r="H31" s="69">
        <f>Field3!M22</f>
        <v>8</v>
      </c>
      <c r="I31" s="69">
        <f>Field3!N22</f>
        <v>3</v>
      </c>
      <c r="J31" s="69">
        <f>Field3!O22</f>
        <v>7</v>
      </c>
      <c r="K31" s="69">
        <f>Field3!P22</f>
        <v>6</v>
      </c>
      <c r="L31" s="70">
        <f>Field3!Q22</f>
        <v>5</v>
      </c>
      <c r="M31" s="268"/>
      <c r="O31" s="2">
        <f t="shared" si="0"/>
        <v>35</v>
      </c>
    </row>
    <row r="32" spans="2:16" ht="14.25">
      <c r="B32" s="75" t="s">
        <v>67</v>
      </c>
      <c r="C32" s="109" t="s">
        <v>9</v>
      </c>
      <c r="D32" s="23" t="s">
        <v>25</v>
      </c>
      <c r="E32" s="68">
        <f>Track3!J16</f>
        <v>9</v>
      </c>
      <c r="F32" s="69">
        <f>Track3!K16</f>
        <v>6</v>
      </c>
      <c r="G32" s="69">
        <f>Track3!L16</f>
        <v>10</v>
      </c>
      <c r="H32" s="69">
        <f>Track3!M16</f>
        <v>3</v>
      </c>
      <c r="I32" s="69">
        <f>Track3!N16</f>
        <v>4</v>
      </c>
      <c r="J32" s="69">
        <f>Track3!O16</f>
        <v>7</v>
      </c>
      <c r="K32" s="69">
        <f>Track3!P16</f>
        <v>5</v>
      </c>
      <c r="L32" s="70">
        <f>Track3!Q16</f>
        <v>8</v>
      </c>
      <c r="M32" s="268" t="s">
        <v>93</v>
      </c>
      <c r="O32" s="2">
        <f t="shared" si="0"/>
        <v>52</v>
      </c>
      <c r="P32" s="1">
        <f>IF(AND(O32&gt;0,O33&gt;0),1,0)</f>
        <v>1</v>
      </c>
    </row>
    <row r="33" spans="2:15" ht="12.75">
      <c r="B33" s="75"/>
      <c r="C33" s="108"/>
      <c r="D33" s="23" t="s">
        <v>26</v>
      </c>
      <c r="E33" s="68">
        <f>Track3!J22</f>
        <v>8</v>
      </c>
      <c r="F33" s="69">
        <f>Track3!K22</f>
        <v>2</v>
      </c>
      <c r="G33" s="69">
        <f>Track3!L22</f>
        <v>5</v>
      </c>
      <c r="H33" s="69">
        <f>Track3!M22</f>
        <v>4</v>
      </c>
      <c r="I33" s="69">
        <f>Track3!N22</f>
        <v>7</v>
      </c>
      <c r="J33" s="69">
        <f>Track3!O22</f>
        <v>6</v>
      </c>
      <c r="K33" s="69">
        <f>Track3!P22</f>
        <v>3</v>
      </c>
      <c r="L33" s="70">
        <f>Track3!Q22</f>
        <v>1</v>
      </c>
      <c r="M33" s="268"/>
      <c r="O33" s="2">
        <f t="shared" si="0"/>
        <v>36</v>
      </c>
    </row>
    <row r="34" spans="2:16" ht="14.25">
      <c r="B34" s="75" t="s">
        <v>69</v>
      </c>
      <c r="C34" s="109" t="str">
        <f>maxrun</f>
        <v>3000m</v>
      </c>
      <c r="D34" s="23" t="s">
        <v>25</v>
      </c>
      <c r="E34" s="68">
        <f>Track3!J28</f>
      </c>
      <c r="F34" s="69">
        <f>Track3!K28</f>
        <v>4</v>
      </c>
      <c r="G34" s="69">
        <f>Track3!L28</f>
        <v>7</v>
      </c>
      <c r="H34" s="69">
        <f>Track3!M28</f>
        <v>6</v>
      </c>
      <c r="I34" s="69">
        <f>Track3!N28</f>
        <v>9</v>
      </c>
      <c r="J34" s="69">
        <f>Track3!O28</f>
        <v>5</v>
      </c>
      <c r="K34" s="69">
        <f>Track3!P28</f>
        <v>10</v>
      </c>
      <c r="L34" s="70">
        <f>Track3!Q28</f>
        <v>8</v>
      </c>
      <c r="M34" s="268" t="s">
        <v>93</v>
      </c>
      <c r="O34" s="2">
        <f t="shared" si="0"/>
        <v>49</v>
      </c>
      <c r="P34" s="1">
        <f>IF(AND(O34&gt;0,O35&gt;0),1,0)</f>
        <v>1</v>
      </c>
    </row>
    <row r="35" spans="2:15" ht="12.75">
      <c r="B35" s="75"/>
      <c r="C35" s="108"/>
      <c r="D35" s="23" t="s">
        <v>26</v>
      </c>
      <c r="E35" s="68">
        <f>Track3!J34</f>
      </c>
      <c r="F35" s="69">
        <f>Track3!K34</f>
        <v>3</v>
      </c>
      <c r="G35" s="69">
        <f>Track3!L34</f>
        <v>6</v>
      </c>
      <c r="H35" s="69">
        <f>Track3!M34</f>
        <v>2</v>
      </c>
      <c r="I35" s="69">
        <f>Track3!N34</f>
        <v>8</v>
      </c>
      <c r="J35" s="69">
        <f>Track3!O34</f>
        <v>4</v>
      </c>
      <c r="K35" s="69">
        <f>Track3!P34</f>
        <v>5</v>
      </c>
      <c r="L35" s="70">
        <f>Track3!Q34</f>
        <v>7</v>
      </c>
      <c r="M35" s="268"/>
      <c r="O35" s="2">
        <f t="shared" si="0"/>
        <v>35</v>
      </c>
    </row>
    <row r="36" spans="2:16" ht="17.25" customHeight="1">
      <c r="B36" s="75" t="s">
        <v>70</v>
      </c>
      <c r="C36" s="110" t="s">
        <v>71</v>
      </c>
      <c r="D36" s="23"/>
      <c r="E36" s="68">
        <f>Relays!J4</f>
        <v>7</v>
      </c>
      <c r="F36" s="69">
        <f>Relays!K4</f>
        <v>4</v>
      </c>
      <c r="G36" s="69">
        <f>Relays!L4</f>
        <v>10</v>
      </c>
      <c r="H36" s="69">
        <f>Relays!M4</f>
        <v>6</v>
      </c>
      <c r="I36" s="69">
        <f>Relays!N4</f>
        <v>3</v>
      </c>
      <c r="J36" s="69">
        <f>Relays!O4</f>
        <v>9</v>
      </c>
      <c r="K36" s="69">
        <f>Relays!P4</f>
        <v>5</v>
      </c>
      <c r="L36" s="70">
        <f>Relays!Q4</f>
        <v>8</v>
      </c>
      <c r="M36" s="268" t="s">
        <v>74</v>
      </c>
      <c r="O36" s="2">
        <f t="shared" si="0"/>
        <v>52</v>
      </c>
      <c r="P36" s="1">
        <f>IF(O36&gt;0,1,0)</f>
        <v>1</v>
      </c>
    </row>
    <row r="37" spans="2:16" ht="18" customHeight="1">
      <c r="B37" s="75" t="s">
        <v>72</v>
      </c>
      <c r="C37" s="110" t="s">
        <v>73</v>
      </c>
      <c r="D37" s="23"/>
      <c r="E37" s="71">
        <f>Relays!J10</f>
        <v>9</v>
      </c>
      <c r="F37" s="72">
        <f>Relays!K10</f>
        <v>3</v>
      </c>
      <c r="G37" s="72">
        <f>Relays!L10</f>
        <v>7</v>
      </c>
      <c r="H37" s="72">
        <f>Relays!M10</f>
        <v>5</v>
      </c>
      <c r="I37" s="72">
        <f>Relays!N10</f>
        <v>4</v>
      </c>
      <c r="J37" s="72">
        <f>Relays!O10</f>
        <v>6</v>
      </c>
      <c r="K37" s="72">
        <f>Relays!P10</f>
        <v>8</v>
      </c>
      <c r="L37" s="73">
        <f>Relays!Q10</f>
        <v>10</v>
      </c>
      <c r="M37" s="268"/>
      <c r="O37" s="2">
        <f t="shared" si="0"/>
        <v>52</v>
      </c>
      <c r="P37" s="1">
        <f>IF(O37&gt;0,1,0)</f>
        <v>1</v>
      </c>
    </row>
    <row r="39" spans="3:16" ht="12.75">
      <c r="C39" s="269" t="s">
        <v>34</v>
      </c>
      <c r="D39" s="269"/>
      <c r="E39" s="12">
        <f>SUM(E2:E37)</f>
        <v>209</v>
      </c>
      <c r="F39" s="12">
        <f aca="true" t="shared" si="1" ref="F39:L39">SUM(F2:F37)</f>
        <v>168</v>
      </c>
      <c r="G39" s="12">
        <f t="shared" si="1"/>
        <v>221</v>
      </c>
      <c r="H39" s="12">
        <f t="shared" si="1"/>
        <v>183</v>
      </c>
      <c r="I39" s="12">
        <f t="shared" si="1"/>
        <v>165</v>
      </c>
      <c r="J39" s="12">
        <f t="shared" si="1"/>
        <v>207</v>
      </c>
      <c r="K39" s="12">
        <f t="shared" si="1"/>
        <v>193</v>
      </c>
      <c r="L39" s="12">
        <f t="shared" si="1"/>
        <v>215</v>
      </c>
      <c r="P39" s="1">
        <f>SUM(P2:P37)</f>
        <v>19</v>
      </c>
    </row>
  </sheetData>
  <sheetProtection password="D857" sheet="1" objects="1" scenarios="1"/>
  <mergeCells count="20">
    <mergeCell ref="M34:M35"/>
    <mergeCell ref="M36:M37"/>
    <mergeCell ref="C39:D39"/>
    <mergeCell ref="M24:M25"/>
    <mergeCell ref="M26:M27"/>
    <mergeCell ref="M28:M29"/>
    <mergeCell ref="M32:M33"/>
    <mergeCell ref="M30:M31"/>
    <mergeCell ref="M8:M9"/>
    <mergeCell ref="M10:M11"/>
    <mergeCell ref="M12:M13"/>
    <mergeCell ref="M14:M15"/>
    <mergeCell ref="M16:M17"/>
    <mergeCell ref="M18:M19"/>
    <mergeCell ref="M20:M21"/>
    <mergeCell ref="M22:M23"/>
    <mergeCell ref="A1:B1"/>
    <mergeCell ref="M2:M3"/>
    <mergeCell ref="M4:M5"/>
    <mergeCell ref="M6:M7"/>
  </mergeCells>
  <hyperlinks>
    <hyperlink ref="C2" location="Field1!A1" display="Hammer"/>
    <hyperlink ref="C4" location="Field1!A1" display="Pole Vault"/>
    <hyperlink ref="C6" location="Field1!A1" display="Long Jump"/>
    <hyperlink ref="C8" location="Field2!A1" display="High Jump"/>
    <hyperlink ref="C10" location="Track1!A1" display="400m H"/>
    <hyperlink ref="C12" location="Field2!A1" display="Javelin"/>
    <hyperlink ref="C14" location="Field2!A1" display="Shot Putt"/>
    <hyperlink ref="C16" location="Track1!A1" display="800m"/>
    <hyperlink ref="C18" location="Track1!A1" display="200m"/>
    <hyperlink ref="C20" location="Field3!A1" display="Triple Jump"/>
    <hyperlink ref="C22" location="Track2!A1" display="2000m s/c"/>
    <hyperlink ref="C24" location="Track2!A1" display="110m H"/>
    <hyperlink ref="C26" location="Track2!A1" display="400m"/>
    <hyperlink ref="C28" location="Track3!A1" display="1500m"/>
    <hyperlink ref="C30" location="Field3!A1" display="Discus"/>
    <hyperlink ref="C32" location="Track3!A1" display="100m"/>
    <hyperlink ref="C34" location="Track3!A1" display="5000m"/>
    <hyperlink ref="C36" location="Relays!A1" display="4 x 100m"/>
    <hyperlink ref="C37" location="Relays!A1" display="4 x 400m"/>
    <hyperlink ref="M1" location="Declarations!A1" display="Declarations"/>
  </hyperlinks>
  <printOptions/>
  <pageMargins left="0.75" right="0.75" top="1" bottom="1" header="0.5" footer="0.5"/>
  <pageSetup fitToHeight="1" fitToWidth="1" horizontalDpi="300" verticalDpi="300" orientation="landscape" paperSize="9" scale="85" r:id="rId2"/>
  <headerFooter alignWithMargins="0">
    <oddFooter>&amp;L&amp;A&amp;CProduced by Tony Noel  (tony.noel@whsmithnet.co.uk)&amp;RPage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H90"/>
  <sheetViews>
    <sheetView showGridLines="0" zoomScale="75" zoomScaleNormal="75" workbookViewId="0" topLeftCell="A1">
      <selection activeCell="D23" sqref="D23"/>
    </sheetView>
  </sheetViews>
  <sheetFormatPr defaultColWidth="9.00390625" defaultRowHeight="14.25"/>
  <cols>
    <col min="1" max="1" width="9.25390625" style="1" customWidth="1"/>
    <col min="2" max="2" width="3.25390625" style="2" customWidth="1"/>
    <col min="3" max="3" width="12.50390625" style="1" customWidth="1"/>
    <col min="4" max="4" width="3.25390625" style="1" customWidth="1"/>
    <col min="5" max="5" width="6.125" style="1" customWidth="1"/>
    <col min="6" max="6" width="3.25390625" style="2" customWidth="1"/>
    <col min="7" max="7" width="12.50390625" style="1" customWidth="1"/>
    <col min="8" max="8" width="3.25390625" style="1" customWidth="1"/>
    <col min="9" max="9" width="6.125" style="1" customWidth="1"/>
    <col min="10" max="17" width="8.00390625" style="1" customWidth="1"/>
    <col min="18" max="18" width="9.125" style="1" bestFit="1" customWidth="1"/>
    <col min="19" max="34" width="0" style="1" hidden="1" customWidth="1"/>
    <col min="35" max="16384" width="9.00390625" style="1" customWidth="1"/>
  </cols>
  <sheetData>
    <row r="1" spans="1:16" ht="12.75">
      <c r="A1" s="44" t="s">
        <v>53</v>
      </c>
      <c r="B1" s="45">
        <f>Teams!B25</f>
        <v>2</v>
      </c>
      <c r="C1" s="44" t="s">
        <v>41</v>
      </c>
      <c r="D1" s="282">
        <f>Teams!B26</f>
        <v>38206</v>
      </c>
      <c r="E1" s="282"/>
      <c r="F1" s="46"/>
      <c r="G1" s="47"/>
      <c r="H1" s="47"/>
      <c r="I1" s="47"/>
      <c r="J1" s="44" t="s">
        <v>42</v>
      </c>
      <c r="K1" s="47" t="str">
        <f>Teams!B27</f>
        <v>Leamington</v>
      </c>
      <c r="L1" s="47"/>
      <c r="M1" s="47"/>
      <c r="N1" s="44" t="s">
        <v>43</v>
      </c>
      <c r="O1" s="47" t="str">
        <f>Teams!B28</f>
        <v>Leamington</v>
      </c>
      <c r="P1" s="47"/>
    </row>
    <row r="2" s="2" customFormat="1" ht="12.75"/>
    <row r="3" spans="1:17" ht="12.75">
      <c r="A3" s="11" t="s">
        <v>2</v>
      </c>
      <c r="B3" s="11" t="s">
        <v>3</v>
      </c>
      <c r="C3" s="10" t="s">
        <v>0</v>
      </c>
      <c r="D3" s="10" t="s">
        <v>1</v>
      </c>
      <c r="E3" s="10" t="s">
        <v>4</v>
      </c>
      <c r="F3" s="11" t="s">
        <v>3</v>
      </c>
      <c r="G3" s="10" t="s">
        <v>0</v>
      </c>
      <c r="H3" s="10" t="s">
        <v>1</v>
      </c>
      <c r="I3" s="10" t="s">
        <v>4</v>
      </c>
      <c r="J3" s="27" t="str">
        <f>Teams!A4</f>
        <v>Birchfield</v>
      </c>
      <c r="K3" s="27" t="str">
        <f>Teams!A5</f>
        <v>Burton</v>
      </c>
      <c r="L3" s="27" t="str">
        <f>Teams!A6</f>
        <v>Cannock </v>
      </c>
      <c r="M3" s="27" t="str">
        <f>Teams!A7</f>
        <v>D.A.S.H</v>
      </c>
      <c r="N3" s="27" t="str">
        <f>Teams!A8</f>
        <v>Leamington</v>
      </c>
      <c r="O3" s="27" t="str">
        <f>Teams!A9</f>
        <v>Mansfield</v>
      </c>
      <c r="P3" s="27" t="str">
        <f>Teams!A10</f>
        <v>Rugby</v>
      </c>
      <c r="Q3" s="27" t="str">
        <f>Teams!A11</f>
        <v>Tamworth</v>
      </c>
    </row>
    <row r="4" spans="1:25" ht="12.75">
      <c r="A4" s="279" t="s">
        <v>87</v>
      </c>
      <c r="B4" s="13">
        <v>1</v>
      </c>
      <c r="C4" s="14" t="str">
        <f>IF(ISNONTEXT(T4),"",T4)</f>
        <v>Adam Smith</v>
      </c>
      <c r="D4" s="24">
        <v>8</v>
      </c>
      <c r="E4" s="32" t="s">
        <v>1752</v>
      </c>
      <c r="F4" s="13">
        <v>2</v>
      </c>
      <c r="G4" s="14" t="str">
        <f>IF(ISNONTEXT(X4),"",X4)</f>
        <v>William Dunford</v>
      </c>
      <c r="H4" s="24">
        <v>11</v>
      </c>
      <c r="I4" s="38" t="s">
        <v>1756</v>
      </c>
      <c r="J4" s="281">
        <f>IF(ISNUMBER(J8),J8,"")</f>
        <v>9</v>
      </c>
      <c r="K4" s="281">
        <f aca="true" t="shared" si="0" ref="K4:Q4">IF(ISNUMBER(K8),K8,"")</f>
        <v>6</v>
      </c>
      <c r="L4" s="281">
        <f t="shared" si="0"/>
        <v>7</v>
      </c>
      <c r="M4" s="281">
        <f t="shared" si="0"/>
        <v>8</v>
      </c>
      <c r="N4" s="281">
        <f t="shared" si="0"/>
        <v>4</v>
      </c>
      <c r="O4" s="281">
        <f t="shared" si="0"/>
        <v>5</v>
      </c>
      <c r="P4" s="281">
        <f t="shared" si="0"/>
        <v>3</v>
      </c>
      <c r="Q4" s="281">
        <f t="shared" si="0"/>
        <v>10</v>
      </c>
      <c r="R4" s="2"/>
      <c r="S4" s="2">
        <f>D4</f>
        <v>8</v>
      </c>
      <c r="T4" s="1" t="str">
        <f>HLOOKUP(S4,Athletes,U4,FALSE)</f>
        <v>Adam Smith</v>
      </c>
      <c r="U4" s="1">
        <f>R8</f>
        <v>15</v>
      </c>
      <c r="W4" s="2">
        <f>H4</f>
        <v>11</v>
      </c>
      <c r="X4" s="1" t="str">
        <f>HLOOKUP(W4,Athletes,Y4,FALSE)</f>
        <v>William Dunford</v>
      </c>
      <c r="Y4" s="1">
        <f>U4</f>
        <v>15</v>
      </c>
    </row>
    <row r="5" spans="1:25" ht="12.75">
      <c r="A5" s="280"/>
      <c r="B5" s="15">
        <v>3</v>
      </c>
      <c r="C5" s="16" t="str">
        <f>IF(ISNONTEXT(T5),"",T5)</f>
        <v>Simon Warwick</v>
      </c>
      <c r="D5" s="25">
        <v>44</v>
      </c>
      <c r="E5" s="33" t="s">
        <v>1753</v>
      </c>
      <c r="F5" s="15">
        <v>4</v>
      </c>
      <c r="G5" s="16" t="str">
        <f>IF(ISNONTEXT(X5),"",X5)</f>
        <v>Daniel Nash</v>
      </c>
      <c r="H5" s="25">
        <v>3</v>
      </c>
      <c r="I5" s="39" t="s">
        <v>1757</v>
      </c>
      <c r="J5" s="281"/>
      <c r="K5" s="281"/>
      <c r="L5" s="281"/>
      <c r="M5" s="281"/>
      <c r="N5" s="281"/>
      <c r="O5" s="281"/>
      <c r="P5" s="281"/>
      <c r="Q5" s="281"/>
      <c r="R5" s="2"/>
      <c r="S5" s="2">
        <f>D5</f>
        <v>44</v>
      </c>
      <c r="T5" s="1" t="str">
        <f>HLOOKUP(S5,Athletes,U5,FALSE)</f>
        <v>Simon Warwick</v>
      </c>
      <c r="U5" s="1">
        <f>R8</f>
        <v>15</v>
      </c>
      <c r="W5" s="2">
        <f>H5</f>
        <v>3</v>
      </c>
      <c r="X5" s="1" t="str">
        <f>HLOOKUP(W5,Athletes,Y5,FALSE)</f>
        <v>Daniel Nash</v>
      </c>
      <c r="Y5" s="1">
        <f>U5</f>
        <v>15</v>
      </c>
    </row>
    <row r="6" spans="1:25" ht="12.75">
      <c r="A6" s="280"/>
      <c r="B6" s="15">
        <v>5</v>
      </c>
      <c r="C6" s="16" t="str">
        <f>IF(ISNONTEXT(T6),"",T6)</f>
        <v>Jack Poxon</v>
      </c>
      <c r="D6" s="25">
        <v>2</v>
      </c>
      <c r="E6" s="33" t="s">
        <v>1754</v>
      </c>
      <c r="F6" s="15">
        <v>6</v>
      </c>
      <c r="G6" s="16" t="str">
        <f>IF(ISNONTEXT(X6),"",X6)</f>
        <v>Joseph Routledge</v>
      </c>
      <c r="H6" s="25">
        <v>6</v>
      </c>
      <c r="I6" s="39" t="s">
        <v>1677</v>
      </c>
      <c r="J6" s="281"/>
      <c r="K6" s="281"/>
      <c r="L6" s="281"/>
      <c r="M6" s="281"/>
      <c r="N6" s="281"/>
      <c r="O6" s="281"/>
      <c r="P6" s="281"/>
      <c r="Q6" s="281"/>
      <c r="R6" s="2"/>
      <c r="S6" s="2">
        <f>D6</f>
        <v>2</v>
      </c>
      <c r="T6" s="1" t="str">
        <f>HLOOKUP(S6,Athletes,U6,FALSE)</f>
        <v>Jack Poxon</v>
      </c>
      <c r="U6" s="1">
        <f>R8</f>
        <v>15</v>
      </c>
      <c r="W6" s="2">
        <f>H6</f>
        <v>6</v>
      </c>
      <c r="X6" s="1" t="str">
        <f>HLOOKUP(W6,Athletes,Y6,FALSE)</f>
        <v>Joseph Routledge</v>
      </c>
      <c r="Y6" s="1">
        <f>U6</f>
        <v>15</v>
      </c>
    </row>
    <row r="7" spans="1:25" ht="12.75">
      <c r="A7" s="98">
        <f>K60</f>
      </c>
      <c r="B7" s="17">
        <v>7</v>
      </c>
      <c r="C7" s="18" t="str">
        <f>IF(ISNONTEXT(T7),"",T7)</f>
        <v>Ian Rourke</v>
      </c>
      <c r="D7" s="26">
        <v>55</v>
      </c>
      <c r="E7" s="34" t="s">
        <v>1755</v>
      </c>
      <c r="F7" s="17">
        <v>8</v>
      </c>
      <c r="G7" s="18" t="str">
        <f>IF(ISNONTEXT(X7),"",X7)</f>
        <v>Adrian Barritt</v>
      </c>
      <c r="H7" s="26">
        <v>77</v>
      </c>
      <c r="I7" s="40" t="s">
        <v>1758</v>
      </c>
      <c r="J7" s="281"/>
      <c r="K7" s="281"/>
      <c r="L7" s="281"/>
      <c r="M7" s="281"/>
      <c r="N7" s="281"/>
      <c r="O7" s="281"/>
      <c r="P7" s="281"/>
      <c r="Q7" s="281"/>
      <c r="R7" s="2"/>
      <c r="S7" s="2">
        <f>D7</f>
        <v>55</v>
      </c>
      <c r="T7" s="1" t="str">
        <f>HLOOKUP(S7,Athletes,U7,FALSE)</f>
        <v>Ian Rourke</v>
      </c>
      <c r="U7" s="1">
        <f>R8</f>
        <v>15</v>
      </c>
      <c r="W7" s="2">
        <f>H7</f>
        <v>77</v>
      </c>
      <c r="X7" s="1" t="str">
        <f>HLOOKUP(W7,Athletes,Y7,FALSE)</f>
        <v>Adrian Barritt</v>
      </c>
      <c r="Y7" s="1">
        <f>U7</f>
        <v>15</v>
      </c>
    </row>
    <row r="8" spans="1:34" ht="12.75" hidden="1">
      <c r="A8" s="208"/>
      <c r="B8" s="204"/>
      <c r="C8" s="171"/>
      <c r="D8" s="172"/>
      <c r="E8" s="173"/>
      <c r="F8" s="170"/>
      <c r="G8" s="171"/>
      <c r="H8" s="172"/>
      <c r="I8" s="174"/>
      <c r="J8" s="11">
        <f>HLOOKUP(J$40,$S8:$AH9,2,FALSE)</f>
        <v>9</v>
      </c>
      <c r="K8" s="11">
        <f>HLOOKUP(K$40,$S8:$AH9,2,FALSE)</f>
        <v>6</v>
      </c>
      <c r="L8" s="11">
        <f aca="true" t="shared" si="1" ref="L8:Q8">HLOOKUP(L$40,$S8:$AH9,2,FALSE)</f>
        <v>7</v>
      </c>
      <c r="M8" s="11">
        <f t="shared" si="1"/>
        <v>8</v>
      </c>
      <c r="N8" s="11">
        <f t="shared" si="1"/>
        <v>4</v>
      </c>
      <c r="O8" s="11">
        <f t="shared" si="1"/>
        <v>5</v>
      </c>
      <c r="P8" s="11">
        <f t="shared" si="1"/>
        <v>3</v>
      </c>
      <c r="Q8" s="11">
        <f t="shared" si="1"/>
        <v>10</v>
      </c>
      <c r="R8" s="2">
        <v>15</v>
      </c>
      <c r="S8" s="2">
        <f>D4</f>
        <v>8</v>
      </c>
      <c r="T8" s="2">
        <f>H4</f>
        <v>11</v>
      </c>
      <c r="U8" s="2">
        <f>D5</f>
        <v>44</v>
      </c>
      <c r="V8" s="2">
        <f>H5</f>
        <v>3</v>
      </c>
      <c r="W8" s="2">
        <f>D6</f>
        <v>2</v>
      </c>
      <c r="X8" s="2">
        <f>H6</f>
        <v>6</v>
      </c>
      <c r="Y8" s="2">
        <f>D7</f>
        <v>55</v>
      </c>
      <c r="Z8" s="2">
        <f>H7</f>
        <v>77</v>
      </c>
      <c r="AA8" s="1">
        <f aca="true" t="shared" si="2" ref="AA8:AH8">HLOOKUP(S8,$J$40:$Y$41,2,FALSE)</f>
        <v>88</v>
      </c>
      <c r="AB8" s="1">
        <f t="shared" si="2"/>
        <v>1</v>
      </c>
      <c r="AC8" s="1">
        <f t="shared" si="2"/>
        <v>4</v>
      </c>
      <c r="AD8" s="1">
        <f t="shared" si="2"/>
        <v>33</v>
      </c>
      <c r="AE8" s="1">
        <f t="shared" si="2"/>
        <v>22</v>
      </c>
      <c r="AF8" s="1">
        <f t="shared" si="2"/>
        <v>66</v>
      </c>
      <c r="AG8" s="1">
        <f t="shared" si="2"/>
        <v>5</v>
      </c>
      <c r="AH8" s="1">
        <f t="shared" si="2"/>
        <v>7</v>
      </c>
    </row>
    <row r="9" spans="1:34" ht="12.75" hidden="1">
      <c r="A9" s="207"/>
      <c r="B9" s="205"/>
      <c r="C9" s="201"/>
      <c r="D9" s="203"/>
      <c r="E9" s="36"/>
      <c r="F9" s="175"/>
      <c r="G9" s="202"/>
      <c r="H9" s="203"/>
      <c r="I9" s="42"/>
      <c r="J9" s="11">
        <f>IF(LEFT(E4,1)="D",0,1)</f>
        <v>1</v>
      </c>
      <c r="K9" s="11">
        <f>IF(LEFT(I4,1)="D",0,1)</f>
        <v>1</v>
      </c>
      <c r="L9" s="11">
        <f>IF(LEFT(E5,1)="D",0,1)</f>
        <v>1</v>
      </c>
      <c r="M9" s="11">
        <f>IF(LEFT(I5,1)="D",0,1)</f>
        <v>1</v>
      </c>
      <c r="N9" s="11">
        <f>IF(LEFT(E6,1)="D",0,1)</f>
        <v>1</v>
      </c>
      <c r="O9" s="11">
        <f>IF(LEFT(I6,1)="D",0,1)</f>
        <v>1</v>
      </c>
      <c r="P9" s="11">
        <f>IF(LEFT(E7,1)="D",0,1)</f>
        <v>1</v>
      </c>
      <c r="Q9" s="11">
        <f>IF(LEFT(I7,1)="D",0,1)</f>
        <v>1</v>
      </c>
      <c r="S9" s="2">
        <f aca="true" t="shared" si="3" ref="S9:Z9">J$44*J9</f>
        <v>10</v>
      </c>
      <c r="T9" s="2">
        <f t="shared" si="3"/>
        <v>9</v>
      </c>
      <c r="U9" s="2">
        <f t="shared" si="3"/>
        <v>8</v>
      </c>
      <c r="V9" s="2">
        <f t="shared" si="3"/>
        <v>7</v>
      </c>
      <c r="W9" s="2">
        <f t="shared" si="3"/>
        <v>6</v>
      </c>
      <c r="X9" s="2">
        <f t="shared" si="3"/>
        <v>5</v>
      </c>
      <c r="Y9" s="2">
        <f t="shared" si="3"/>
        <v>4</v>
      </c>
      <c r="Z9" s="2">
        <f t="shared" si="3"/>
        <v>3</v>
      </c>
      <c r="AA9" s="1">
        <f>S9</f>
        <v>10</v>
      </c>
      <c r="AB9" s="1">
        <f aca="true" t="shared" si="4" ref="AB9:AH9">T9</f>
        <v>9</v>
      </c>
      <c r="AC9" s="1">
        <f t="shared" si="4"/>
        <v>8</v>
      </c>
      <c r="AD9" s="1">
        <f t="shared" si="4"/>
        <v>7</v>
      </c>
      <c r="AE9" s="1">
        <f t="shared" si="4"/>
        <v>6</v>
      </c>
      <c r="AF9" s="1">
        <f t="shared" si="4"/>
        <v>5</v>
      </c>
      <c r="AG9" s="1">
        <f t="shared" si="4"/>
        <v>4</v>
      </c>
      <c r="AH9" s="1">
        <f t="shared" si="4"/>
        <v>3</v>
      </c>
    </row>
    <row r="10" spans="1:25" ht="12.75">
      <c r="A10" s="279" t="s">
        <v>88</v>
      </c>
      <c r="B10" s="13">
        <v>1</v>
      </c>
      <c r="C10" s="14" t="str">
        <f>IF(ISNONTEXT(T10),"",T10)</f>
        <v>Thomas Zbaraski</v>
      </c>
      <c r="D10" s="24">
        <v>1</v>
      </c>
      <c r="E10" s="32" t="s">
        <v>1759</v>
      </c>
      <c r="F10" s="13">
        <v>2</v>
      </c>
      <c r="G10" s="14" t="str">
        <f>IF(ISNONTEXT(X10),"",X10)</f>
        <v>Neil Skelding</v>
      </c>
      <c r="H10" s="24">
        <v>4</v>
      </c>
      <c r="I10" s="38" t="s">
        <v>1763</v>
      </c>
      <c r="J10" s="281">
        <f>IF(ISNUMBER(J14),J14,"")</f>
        <v>8</v>
      </c>
      <c r="K10" s="281">
        <f aca="true" t="shared" si="5" ref="K10:Q10">IF(ISNUMBER(K14),K14,"")</f>
        <v>5</v>
      </c>
      <c r="L10" s="281">
        <f t="shared" si="5"/>
        <v>6</v>
      </c>
      <c r="M10" s="281">
        <f t="shared" si="5"/>
        <v>7</v>
      </c>
      <c r="N10" s="281">
        <f t="shared" si="5"/>
        <v>2</v>
      </c>
      <c r="O10" s="281">
        <f t="shared" si="5"/>
        <v>3</v>
      </c>
      <c r="P10" s="281">
        <f t="shared" si="5"/>
        <v>1</v>
      </c>
      <c r="Q10" s="281">
        <f t="shared" si="5"/>
        <v>4</v>
      </c>
      <c r="R10" s="2"/>
      <c r="S10" s="2">
        <f>D10</f>
        <v>1</v>
      </c>
      <c r="T10" s="1" t="str">
        <f>HLOOKUP(S10,Athletes,U10,FALSE)</f>
        <v>Thomas Zbaraski</v>
      </c>
      <c r="U10" s="1">
        <f>R14</f>
        <v>15</v>
      </c>
      <c r="W10" s="2">
        <f>H10</f>
        <v>4</v>
      </c>
      <c r="X10" s="1" t="str">
        <f>HLOOKUP(W10,Athletes,Y10,FALSE)</f>
        <v>Neil Skelding</v>
      </c>
      <c r="Y10" s="1">
        <f>U10</f>
        <v>15</v>
      </c>
    </row>
    <row r="11" spans="1:25" ht="12.75">
      <c r="A11" s="280"/>
      <c r="B11" s="15">
        <v>3</v>
      </c>
      <c r="C11" s="16" t="str">
        <f>IF(ISNONTEXT(T11),"",T11)</f>
        <v>Alexander Widgery</v>
      </c>
      <c r="D11" s="25">
        <v>33</v>
      </c>
      <c r="E11" s="33" t="s">
        <v>1760</v>
      </c>
      <c r="F11" s="15">
        <v>4</v>
      </c>
      <c r="G11" s="16" t="str">
        <f>IF(ISNONTEXT(X11),"",X11)</f>
        <v>David Lamb</v>
      </c>
      <c r="H11" s="25">
        <v>22</v>
      </c>
      <c r="I11" s="39" t="s">
        <v>1764</v>
      </c>
      <c r="J11" s="281"/>
      <c r="K11" s="281"/>
      <c r="L11" s="281"/>
      <c r="M11" s="281"/>
      <c r="N11" s="281"/>
      <c r="O11" s="281"/>
      <c r="P11" s="281"/>
      <c r="Q11" s="281"/>
      <c r="R11" s="2"/>
      <c r="S11" s="2">
        <f>D11</f>
        <v>33</v>
      </c>
      <c r="T11" s="1" t="str">
        <f>HLOOKUP(S11,Athletes,U11,FALSE)</f>
        <v>Alexander Widgery</v>
      </c>
      <c r="U11" s="1">
        <f>R14</f>
        <v>15</v>
      </c>
      <c r="W11" s="2">
        <f>H11</f>
        <v>22</v>
      </c>
      <c r="X11" s="1" t="str">
        <f>HLOOKUP(W11,Athletes,Y11,FALSE)</f>
        <v>David Lamb</v>
      </c>
      <c r="Y11" s="1">
        <f>U11</f>
        <v>15</v>
      </c>
    </row>
    <row r="12" spans="1:25" ht="12.75">
      <c r="A12" s="280"/>
      <c r="B12" s="15">
        <v>5</v>
      </c>
      <c r="C12" s="16" t="str">
        <f>IF(ISNONTEXT(T12),"",T12)</f>
        <v>Matthew James</v>
      </c>
      <c r="D12" s="25">
        <v>88</v>
      </c>
      <c r="E12" s="33" t="s">
        <v>1761</v>
      </c>
      <c r="F12" s="15">
        <v>6</v>
      </c>
      <c r="G12" s="16" t="str">
        <f>IF(ISNONTEXT(X12),"",X12)</f>
        <v>Martin White</v>
      </c>
      <c r="H12" s="25">
        <v>66</v>
      </c>
      <c r="I12" s="39" t="s">
        <v>1765</v>
      </c>
      <c r="J12" s="281"/>
      <c r="K12" s="281"/>
      <c r="L12" s="281"/>
      <c r="M12" s="281"/>
      <c r="N12" s="281"/>
      <c r="O12" s="281"/>
      <c r="P12" s="281"/>
      <c r="Q12" s="281"/>
      <c r="R12" s="2"/>
      <c r="S12" s="2">
        <f>D12</f>
        <v>88</v>
      </c>
      <c r="T12" s="1" t="str">
        <f>HLOOKUP(S12,Athletes,U12,FALSE)</f>
        <v>Matthew James</v>
      </c>
      <c r="U12" s="1">
        <f>R14</f>
        <v>15</v>
      </c>
      <c r="W12" s="2">
        <f>H12</f>
        <v>66</v>
      </c>
      <c r="X12" s="1" t="str">
        <f>HLOOKUP(W12,Athletes,Y12,FALSE)</f>
        <v>Martin White</v>
      </c>
      <c r="Y12" s="1">
        <f>U12</f>
        <v>15</v>
      </c>
    </row>
    <row r="13" spans="1:25" ht="12.75">
      <c r="A13" s="98">
        <f>K66</f>
      </c>
      <c r="B13" s="17">
        <v>7</v>
      </c>
      <c r="C13" s="18" t="str">
        <f>IF(ISNONTEXT(T13),"",T13)</f>
        <v>Paramjit Gill</v>
      </c>
      <c r="D13" s="26">
        <v>5</v>
      </c>
      <c r="E13" s="34" t="s">
        <v>1762</v>
      </c>
      <c r="F13" s="17">
        <v>8</v>
      </c>
      <c r="G13" s="18" t="str">
        <f>IF(ISNONTEXT(X13),"",X13)</f>
        <v>Gareth Thomas</v>
      </c>
      <c r="H13" s="26">
        <v>7</v>
      </c>
      <c r="I13" s="40" t="s">
        <v>1766</v>
      </c>
      <c r="J13" s="281"/>
      <c r="K13" s="281"/>
      <c r="L13" s="281"/>
      <c r="M13" s="281"/>
      <c r="N13" s="281"/>
      <c r="O13" s="281"/>
      <c r="P13" s="281"/>
      <c r="Q13" s="281"/>
      <c r="R13" s="2"/>
      <c r="S13" s="2">
        <f>D13</f>
        <v>5</v>
      </c>
      <c r="T13" s="1" t="str">
        <f>HLOOKUP(S13,Athletes,U13,FALSE)</f>
        <v>Paramjit Gill</v>
      </c>
      <c r="U13" s="1">
        <f>R14</f>
        <v>15</v>
      </c>
      <c r="W13" s="2">
        <f>H13</f>
        <v>7</v>
      </c>
      <c r="X13" s="1" t="str">
        <f>HLOOKUP(W13,Athletes,Y13,FALSE)</f>
        <v>Gareth Thomas</v>
      </c>
      <c r="Y13" s="1">
        <f>U13</f>
        <v>15</v>
      </c>
    </row>
    <row r="14" spans="1:34" ht="12.75" hidden="1">
      <c r="A14" s="206"/>
      <c r="B14" s="103"/>
      <c r="C14" s="20">
        <f>IF(ISNONTEXT(T14),"",T14)</f>
      </c>
      <c r="D14" s="28"/>
      <c r="E14" s="35"/>
      <c r="F14" s="19"/>
      <c r="G14" s="20">
        <f>IF(ISNONTEXT(X14),"",X14)</f>
      </c>
      <c r="H14" s="28"/>
      <c r="I14" s="41"/>
      <c r="J14" s="11">
        <f aca="true" t="shared" si="6" ref="J14:Q14">HLOOKUP(J$41,$S14:$AH15,2,FALSE)</f>
        <v>8</v>
      </c>
      <c r="K14" s="11">
        <f t="shared" si="6"/>
        <v>5</v>
      </c>
      <c r="L14" s="11">
        <f t="shared" si="6"/>
        <v>6</v>
      </c>
      <c r="M14" s="11">
        <f t="shared" si="6"/>
        <v>7</v>
      </c>
      <c r="N14" s="11">
        <f t="shared" si="6"/>
        <v>2</v>
      </c>
      <c r="O14" s="11">
        <f t="shared" si="6"/>
        <v>3</v>
      </c>
      <c r="P14" s="11">
        <f t="shared" si="6"/>
        <v>1</v>
      </c>
      <c r="Q14" s="11">
        <f t="shared" si="6"/>
        <v>4</v>
      </c>
      <c r="R14" s="2">
        <v>15</v>
      </c>
      <c r="S14" s="2">
        <f>D10</f>
        <v>1</v>
      </c>
      <c r="T14" s="2">
        <f>H10</f>
        <v>4</v>
      </c>
      <c r="U14" s="2">
        <f>D11</f>
        <v>33</v>
      </c>
      <c r="V14" s="2">
        <f>H11</f>
        <v>22</v>
      </c>
      <c r="W14" s="2">
        <f>D12</f>
        <v>88</v>
      </c>
      <c r="X14" s="2">
        <f>H12</f>
        <v>66</v>
      </c>
      <c r="Y14" s="2">
        <f>D13</f>
        <v>5</v>
      </c>
      <c r="Z14" s="2">
        <f>H13</f>
        <v>7</v>
      </c>
      <c r="AA14" s="1">
        <f aca="true" t="shared" si="7" ref="AA14:AH14">HLOOKUP(S14,$J$40:$Y$41,2,FALSE)</f>
        <v>11</v>
      </c>
      <c r="AB14" s="1">
        <f t="shared" si="7"/>
        <v>44</v>
      </c>
      <c r="AC14" s="1">
        <f t="shared" si="7"/>
        <v>3</v>
      </c>
      <c r="AD14" s="1">
        <f t="shared" si="7"/>
        <v>2</v>
      </c>
      <c r="AE14" s="1">
        <f t="shared" si="7"/>
        <v>8</v>
      </c>
      <c r="AF14" s="1">
        <f t="shared" si="7"/>
        <v>6</v>
      </c>
      <c r="AG14" s="1">
        <f t="shared" si="7"/>
        <v>55</v>
      </c>
      <c r="AH14" s="1">
        <f t="shared" si="7"/>
        <v>77</v>
      </c>
    </row>
    <row r="15" spans="1:34" ht="12.75" hidden="1">
      <c r="A15" s="208"/>
      <c r="B15" s="104"/>
      <c r="C15" s="22"/>
      <c r="D15" s="29"/>
      <c r="E15" s="36"/>
      <c r="F15" s="21"/>
      <c r="G15" s="22"/>
      <c r="H15" s="29"/>
      <c r="I15" s="42"/>
      <c r="J15" s="11">
        <f>IF(LEFT(E10,1)="D",0,1)</f>
        <v>1</v>
      </c>
      <c r="K15" s="11">
        <f>IF(LEFT(I10,1)="D",0,1)</f>
        <v>1</v>
      </c>
      <c r="L15" s="11">
        <f>IF(LEFT(E11,1)="D",0,1)</f>
        <v>1</v>
      </c>
      <c r="M15" s="11">
        <f>IF(LEFT(I11,1)="D",0,1)</f>
        <v>1</v>
      </c>
      <c r="N15" s="11">
        <f>IF(LEFT(E12,1)="D",0,1)</f>
        <v>1</v>
      </c>
      <c r="O15" s="11">
        <f>IF(LEFT(I12,1)="D",0,1)</f>
        <v>1</v>
      </c>
      <c r="P15" s="11">
        <f>IF(LEFT(E13,1)="D",0,1)</f>
        <v>1</v>
      </c>
      <c r="Q15" s="11">
        <f>IF(LEFT(I13,1)="D",0,1)</f>
        <v>1</v>
      </c>
      <c r="S15" s="2">
        <f aca="true" t="shared" si="8" ref="S15:Z15">J$45*J15</f>
        <v>8</v>
      </c>
      <c r="T15" s="2">
        <f t="shared" si="8"/>
        <v>7</v>
      </c>
      <c r="U15" s="2">
        <f t="shared" si="8"/>
        <v>6</v>
      </c>
      <c r="V15" s="2">
        <f t="shared" si="8"/>
        <v>5</v>
      </c>
      <c r="W15" s="2">
        <f t="shared" si="8"/>
        <v>4</v>
      </c>
      <c r="X15" s="2">
        <f t="shared" si="8"/>
        <v>3</v>
      </c>
      <c r="Y15" s="2">
        <f t="shared" si="8"/>
        <v>2</v>
      </c>
      <c r="Z15" s="2">
        <f t="shared" si="8"/>
        <v>1</v>
      </c>
      <c r="AA15" s="1">
        <f>S15</f>
        <v>8</v>
      </c>
      <c r="AB15" s="1">
        <f aca="true" t="shared" si="9" ref="AB15:AH15">T15</f>
        <v>7</v>
      </c>
      <c r="AC15" s="1">
        <f t="shared" si="9"/>
        <v>6</v>
      </c>
      <c r="AD15" s="1">
        <f t="shared" si="9"/>
        <v>5</v>
      </c>
      <c r="AE15" s="1">
        <f t="shared" si="9"/>
        <v>4</v>
      </c>
      <c r="AF15" s="1">
        <f t="shared" si="9"/>
        <v>3</v>
      </c>
      <c r="AG15" s="1">
        <f t="shared" si="9"/>
        <v>2</v>
      </c>
      <c r="AH15" s="1">
        <f t="shared" si="9"/>
        <v>1</v>
      </c>
    </row>
    <row r="16" spans="1:25" ht="12.75">
      <c r="A16" s="279" t="s">
        <v>89</v>
      </c>
      <c r="B16" s="13">
        <v>1</v>
      </c>
      <c r="C16" s="14" t="str">
        <f>IF(ISNONTEXT(T16),"",T16)</f>
        <v>Andrew Thomas</v>
      </c>
      <c r="D16" s="24">
        <v>1</v>
      </c>
      <c r="E16" s="32" t="s">
        <v>1798</v>
      </c>
      <c r="F16" s="13">
        <v>2</v>
      </c>
      <c r="G16" s="14" t="str">
        <f>IF(ISNONTEXT(X16),"",X16)</f>
        <v>Robert Bridgwater</v>
      </c>
      <c r="H16" s="24">
        <v>4</v>
      </c>
      <c r="I16" s="38" t="s">
        <v>1802</v>
      </c>
      <c r="J16" s="281">
        <f>IF(ISNUMBER(J20),J20,"")</f>
        <v>10</v>
      </c>
      <c r="K16" s="281">
        <f aca="true" t="shared" si="10" ref="K16:Q16">IF(ISNUMBER(K20),K20,"")</f>
        <v>6</v>
      </c>
      <c r="L16" s="281">
        <f t="shared" si="10"/>
        <v>7</v>
      </c>
      <c r="M16" s="281">
        <f t="shared" si="10"/>
        <v>9</v>
      </c>
      <c r="N16" s="281">
        <f t="shared" si="10"/>
        <v>4</v>
      </c>
      <c r="O16" s="281">
        <f t="shared" si="10"/>
        <v>8</v>
      </c>
      <c r="P16" s="281">
        <f t="shared" si="10"/>
        <v>5</v>
      </c>
      <c r="Q16" s="281">
        <f t="shared" si="10"/>
        <v>3</v>
      </c>
      <c r="R16" s="2"/>
      <c r="S16" s="2">
        <f>D16</f>
        <v>1</v>
      </c>
      <c r="T16" s="1" t="str">
        <f>HLOOKUP(S16,Athletes,U16,FALSE)</f>
        <v>Andrew Thomas</v>
      </c>
      <c r="U16" s="1">
        <f>R20</f>
        <v>19</v>
      </c>
      <c r="W16" s="2">
        <f>H16</f>
        <v>4</v>
      </c>
      <c r="X16" s="1" t="str">
        <f>HLOOKUP(W16,Athletes,Y16,FALSE)</f>
        <v>Robert Bridgwater</v>
      </c>
      <c r="Y16" s="1">
        <f>U16</f>
        <v>19</v>
      </c>
    </row>
    <row r="17" spans="1:25" ht="12.75">
      <c r="A17" s="280"/>
      <c r="B17" s="15">
        <v>3</v>
      </c>
      <c r="C17" s="16" t="str">
        <f>IF(ISNONTEXT(T17),"",T17)</f>
        <v>Steven Woolley</v>
      </c>
      <c r="D17" s="25">
        <v>6</v>
      </c>
      <c r="E17" s="33" t="s">
        <v>1799</v>
      </c>
      <c r="F17" s="15">
        <v>4</v>
      </c>
      <c r="G17" s="16" t="str">
        <f>IF(ISNONTEXT(X17),"",X17)</f>
        <v>Richard Barker</v>
      </c>
      <c r="H17" s="25">
        <v>33</v>
      </c>
      <c r="I17" s="39" t="s">
        <v>1803</v>
      </c>
      <c r="J17" s="281"/>
      <c r="K17" s="281"/>
      <c r="L17" s="281"/>
      <c r="M17" s="281"/>
      <c r="N17" s="281"/>
      <c r="O17" s="281"/>
      <c r="P17" s="281"/>
      <c r="Q17" s="281"/>
      <c r="R17" s="2"/>
      <c r="S17" s="2">
        <f>D17</f>
        <v>6</v>
      </c>
      <c r="T17" s="1" t="str">
        <f>HLOOKUP(S17,Athletes,U17,FALSE)</f>
        <v>Steven Woolley</v>
      </c>
      <c r="U17" s="1">
        <f>R20</f>
        <v>19</v>
      </c>
      <c r="W17" s="2">
        <f>H17</f>
        <v>33</v>
      </c>
      <c r="X17" s="1" t="str">
        <f>HLOOKUP(W17,Athletes,Y17,FALSE)</f>
        <v>Richard Barker</v>
      </c>
      <c r="Y17" s="1">
        <f>U17</f>
        <v>19</v>
      </c>
    </row>
    <row r="18" spans="1:25" ht="12.75">
      <c r="A18" s="280"/>
      <c r="B18" s="15">
        <v>5</v>
      </c>
      <c r="C18" s="16" t="str">
        <f>IF(ISNONTEXT(T18),"",T18)</f>
        <v>Jonathan Dumelow</v>
      </c>
      <c r="D18" s="25">
        <v>22</v>
      </c>
      <c r="E18" s="33" t="s">
        <v>1800</v>
      </c>
      <c r="F18" s="15">
        <v>6</v>
      </c>
      <c r="G18" s="16" t="str">
        <f>IF(ISNONTEXT(X18),"",X18)</f>
        <v>Paul Stone</v>
      </c>
      <c r="H18" s="25">
        <v>77</v>
      </c>
      <c r="I18" s="39" t="s">
        <v>1804</v>
      </c>
      <c r="J18" s="281"/>
      <c r="K18" s="281"/>
      <c r="L18" s="281"/>
      <c r="M18" s="281"/>
      <c r="N18" s="281"/>
      <c r="O18" s="281"/>
      <c r="P18" s="281"/>
      <c r="Q18" s="281"/>
      <c r="R18" s="2"/>
      <c r="S18" s="2">
        <f>D18</f>
        <v>22</v>
      </c>
      <c r="T18" s="1" t="str">
        <f>HLOOKUP(S18,Athletes,U18,FALSE)</f>
        <v>Jonathan Dumelow</v>
      </c>
      <c r="U18" s="1">
        <f>R20</f>
        <v>19</v>
      </c>
      <c r="W18" s="2">
        <f>H18</f>
        <v>77</v>
      </c>
      <c r="X18" s="1" t="str">
        <f>HLOOKUP(W18,Athletes,Y18,FALSE)</f>
        <v>Paul Stone</v>
      </c>
      <c r="Y18" s="1">
        <f>U18</f>
        <v>19</v>
      </c>
    </row>
    <row r="19" spans="1:25" ht="12.75">
      <c r="A19" s="98">
        <f>K72</f>
      </c>
      <c r="B19" s="17">
        <v>7</v>
      </c>
      <c r="C19" s="18" t="str">
        <f>IF(ISNONTEXT(T19),"",T19)</f>
        <v>Glen Woodward</v>
      </c>
      <c r="D19" s="26">
        <v>55</v>
      </c>
      <c r="E19" s="34" t="s">
        <v>1801</v>
      </c>
      <c r="F19" s="17">
        <v>8</v>
      </c>
      <c r="G19" s="18" t="str">
        <f>IF(ISNONTEXT(X19),"",X19)</f>
        <v>Gavin Showell</v>
      </c>
      <c r="H19" s="26">
        <v>8</v>
      </c>
      <c r="I19" s="40" t="s">
        <v>1805</v>
      </c>
      <c r="J19" s="281"/>
      <c r="K19" s="281"/>
      <c r="L19" s="281"/>
      <c r="M19" s="281"/>
      <c r="N19" s="281"/>
      <c r="O19" s="281"/>
      <c r="P19" s="281"/>
      <c r="Q19" s="281"/>
      <c r="R19" s="2"/>
      <c r="S19" s="2">
        <f>D19</f>
        <v>55</v>
      </c>
      <c r="T19" s="1" t="str">
        <f>HLOOKUP(S19,Athletes,U19,FALSE)</f>
        <v>Glen Woodward</v>
      </c>
      <c r="U19" s="1">
        <f>R20</f>
        <v>19</v>
      </c>
      <c r="W19" s="2">
        <f>H19</f>
        <v>8</v>
      </c>
      <c r="X19" s="1" t="str">
        <f>HLOOKUP(W19,Athletes,Y19,FALSE)</f>
        <v>Gavin Showell</v>
      </c>
      <c r="Y19" s="1">
        <f>U19</f>
        <v>19</v>
      </c>
    </row>
    <row r="20" spans="1:34" ht="12.75" hidden="1">
      <c r="A20" s="208"/>
      <c r="B20" s="204"/>
      <c r="C20" s="171"/>
      <c r="D20" s="172"/>
      <c r="E20" s="173"/>
      <c r="F20" s="170"/>
      <c r="G20" s="171"/>
      <c r="H20" s="172"/>
      <c r="I20" s="174"/>
      <c r="J20" s="11">
        <f>HLOOKUP(J$40,$S20:$AH21,2,FALSE)</f>
        <v>10</v>
      </c>
      <c r="K20" s="11">
        <f>HLOOKUP(K$40,$S20:$AH21,2,FALSE)</f>
        <v>6</v>
      </c>
      <c r="L20" s="11">
        <f aca="true" t="shared" si="11" ref="L20:Q20">HLOOKUP(L$40,$S20:$AH21,2,FALSE)</f>
        <v>7</v>
      </c>
      <c r="M20" s="11">
        <f t="shared" si="11"/>
        <v>9</v>
      </c>
      <c r="N20" s="11">
        <f t="shared" si="11"/>
        <v>4</v>
      </c>
      <c r="O20" s="11">
        <f t="shared" si="11"/>
        <v>8</v>
      </c>
      <c r="P20" s="11">
        <f t="shared" si="11"/>
        <v>5</v>
      </c>
      <c r="Q20" s="11">
        <f t="shared" si="11"/>
        <v>3</v>
      </c>
      <c r="R20" s="2">
        <v>19</v>
      </c>
      <c r="S20" s="2">
        <f>D16</f>
        <v>1</v>
      </c>
      <c r="T20" s="2">
        <f>H16</f>
        <v>4</v>
      </c>
      <c r="U20" s="2">
        <f>D17</f>
        <v>6</v>
      </c>
      <c r="V20" s="2">
        <f>H17</f>
        <v>33</v>
      </c>
      <c r="W20" s="2">
        <f>D18</f>
        <v>22</v>
      </c>
      <c r="X20" s="2">
        <f>H18</f>
        <v>77</v>
      </c>
      <c r="Y20" s="2">
        <f>D19</f>
        <v>55</v>
      </c>
      <c r="Z20" s="2">
        <f>H19</f>
        <v>8</v>
      </c>
      <c r="AA20" s="1">
        <f aca="true" t="shared" si="12" ref="AA20:AH20">HLOOKUP(S20,$J$40:$Y$41,2,FALSE)</f>
        <v>11</v>
      </c>
      <c r="AB20" s="1">
        <f t="shared" si="12"/>
        <v>44</v>
      </c>
      <c r="AC20" s="1">
        <f t="shared" si="12"/>
        <v>66</v>
      </c>
      <c r="AD20" s="1">
        <f t="shared" si="12"/>
        <v>3</v>
      </c>
      <c r="AE20" s="1">
        <f t="shared" si="12"/>
        <v>2</v>
      </c>
      <c r="AF20" s="1">
        <f t="shared" si="12"/>
        <v>7</v>
      </c>
      <c r="AG20" s="1">
        <f t="shared" si="12"/>
        <v>5</v>
      </c>
      <c r="AH20" s="1">
        <f t="shared" si="12"/>
        <v>88</v>
      </c>
    </row>
    <row r="21" spans="1:34" ht="12.75" hidden="1">
      <c r="A21" s="207"/>
      <c r="B21" s="205"/>
      <c r="C21" s="201"/>
      <c r="D21" s="203"/>
      <c r="E21" s="36"/>
      <c r="F21" s="175"/>
      <c r="G21" s="202"/>
      <c r="H21" s="203"/>
      <c r="I21" s="42"/>
      <c r="J21" s="11">
        <f>IF(LEFT(E16,1)="D",0,1)</f>
        <v>1</v>
      </c>
      <c r="K21" s="11">
        <f>IF(LEFT(I16,1)="D",0,1)</f>
        <v>1</v>
      </c>
      <c r="L21" s="11">
        <f>IF(LEFT(E17,1)="D",0,1)</f>
        <v>1</v>
      </c>
      <c r="M21" s="11">
        <f>IF(LEFT(I17,1)="D",0,1)</f>
        <v>1</v>
      </c>
      <c r="N21" s="11">
        <f>IF(LEFT(E18,1)="D",0,1)</f>
        <v>1</v>
      </c>
      <c r="O21" s="11">
        <f>IF(LEFT(I18,1)="D",0,1)</f>
        <v>1</v>
      </c>
      <c r="P21" s="11">
        <f>IF(LEFT(E19,1)="D",0,1)</f>
        <v>1</v>
      </c>
      <c r="Q21" s="11">
        <f>IF(LEFT(I19,1)="D",0,1)</f>
        <v>1</v>
      </c>
      <c r="S21" s="2">
        <f aca="true" t="shared" si="13" ref="S21:Z21">J$44*J21</f>
        <v>10</v>
      </c>
      <c r="T21" s="2">
        <f t="shared" si="13"/>
        <v>9</v>
      </c>
      <c r="U21" s="2">
        <f t="shared" si="13"/>
        <v>8</v>
      </c>
      <c r="V21" s="2">
        <f t="shared" si="13"/>
        <v>7</v>
      </c>
      <c r="W21" s="2">
        <f t="shared" si="13"/>
        <v>6</v>
      </c>
      <c r="X21" s="2">
        <f t="shared" si="13"/>
        <v>5</v>
      </c>
      <c r="Y21" s="2">
        <f t="shared" si="13"/>
        <v>4</v>
      </c>
      <c r="Z21" s="2">
        <f t="shared" si="13"/>
        <v>3</v>
      </c>
      <c r="AA21" s="1">
        <f>S21</f>
        <v>10</v>
      </c>
      <c r="AB21" s="1">
        <f aca="true" t="shared" si="14" ref="AB21:AH21">T21</f>
        <v>9</v>
      </c>
      <c r="AC21" s="1">
        <f t="shared" si="14"/>
        <v>8</v>
      </c>
      <c r="AD21" s="1">
        <f t="shared" si="14"/>
        <v>7</v>
      </c>
      <c r="AE21" s="1">
        <f t="shared" si="14"/>
        <v>6</v>
      </c>
      <c r="AF21" s="1">
        <f t="shared" si="14"/>
        <v>5</v>
      </c>
      <c r="AG21" s="1">
        <f t="shared" si="14"/>
        <v>4</v>
      </c>
      <c r="AH21" s="1">
        <f t="shared" si="14"/>
        <v>3</v>
      </c>
    </row>
    <row r="22" spans="1:25" ht="12.75">
      <c r="A22" s="279" t="s">
        <v>90</v>
      </c>
      <c r="B22" s="13">
        <v>1</v>
      </c>
      <c r="C22" s="14" t="str">
        <f>IF(ISNONTEXT(T22),"",T22)</f>
        <v>Graham Yapp</v>
      </c>
      <c r="D22" s="24">
        <v>44</v>
      </c>
      <c r="E22" s="32" t="s">
        <v>1806</v>
      </c>
      <c r="F22" s="13">
        <v>2</v>
      </c>
      <c r="G22" s="14" t="str">
        <f>IF(ISNONTEXT(X22),"",X22)</f>
        <v>Matthew Woolley</v>
      </c>
      <c r="H22" s="24">
        <v>66</v>
      </c>
      <c r="I22" s="38" t="s">
        <v>1807</v>
      </c>
      <c r="J22" s="281">
        <f>IF(ISNUMBER(J26),J26,"")</f>
      </c>
      <c r="K22" s="281">
        <f aca="true" t="shared" si="15" ref="K22:Q22">IF(ISNUMBER(K26),K26,"")</f>
        <v>4</v>
      </c>
      <c r="L22" s="281">
        <f t="shared" si="15"/>
        <v>2</v>
      </c>
      <c r="M22" s="281">
        <f t="shared" si="15"/>
        <v>8</v>
      </c>
      <c r="N22" s="281">
        <f t="shared" si="15"/>
        <v>3</v>
      </c>
      <c r="O22" s="281">
        <f t="shared" si="15"/>
        <v>7</v>
      </c>
      <c r="P22" s="281">
        <f t="shared" si="15"/>
        <v>6</v>
      </c>
      <c r="Q22" s="281">
        <f t="shared" si="15"/>
        <v>5</v>
      </c>
      <c r="R22" s="2"/>
      <c r="S22" s="2">
        <f>D22</f>
        <v>44</v>
      </c>
      <c r="T22" s="1" t="str">
        <f>HLOOKUP(S22,Athletes,U22,FALSE)</f>
        <v>Graham Yapp</v>
      </c>
      <c r="U22" s="1">
        <f>R26</f>
        <v>19</v>
      </c>
      <c r="W22" s="2">
        <f>H22</f>
        <v>66</v>
      </c>
      <c r="X22" s="1" t="str">
        <f>HLOOKUP(W22,Athletes,Y22,FALSE)</f>
        <v>Matthew Woolley</v>
      </c>
      <c r="Y22" s="1">
        <f>U22</f>
        <v>19</v>
      </c>
    </row>
    <row r="23" spans="1:25" ht="12.75">
      <c r="A23" s="280"/>
      <c r="B23" s="15">
        <v>3</v>
      </c>
      <c r="C23" s="16" t="str">
        <f>IF(ISNONTEXT(T23),"",T23)</f>
        <v>Bob Abdy</v>
      </c>
      <c r="D23" s="25">
        <v>7</v>
      </c>
      <c r="E23" s="33" t="s">
        <v>1808</v>
      </c>
      <c r="F23" s="15">
        <v>4</v>
      </c>
      <c r="G23" s="16" t="str">
        <f>IF(ISNONTEXT(X23),"",X23)</f>
        <v>Matthew James</v>
      </c>
      <c r="H23" s="25">
        <v>88</v>
      </c>
      <c r="I23" s="39" t="s">
        <v>1809</v>
      </c>
      <c r="J23" s="281"/>
      <c r="K23" s="281"/>
      <c r="L23" s="281"/>
      <c r="M23" s="281"/>
      <c r="N23" s="281"/>
      <c r="O23" s="281"/>
      <c r="P23" s="281"/>
      <c r="Q23" s="281"/>
      <c r="R23" s="2"/>
      <c r="S23" s="2">
        <f>D23</f>
        <v>7</v>
      </c>
      <c r="T23" s="1" t="str">
        <f>HLOOKUP(S23,Athletes,U23,FALSE)</f>
        <v>Bob Abdy</v>
      </c>
      <c r="U23" s="1">
        <f>R26</f>
        <v>19</v>
      </c>
      <c r="W23" s="2">
        <f>H23</f>
        <v>88</v>
      </c>
      <c r="X23" s="1" t="str">
        <f>HLOOKUP(W23,Athletes,Y23,FALSE)</f>
        <v>Matthew James</v>
      </c>
      <c r="Y23" s="1">
        <f>U23</f>
        <v>19</v>
      </c>
    </row>
    <row r="24" spans="1:25" ht="12.75">
      <c r="A24" s="280"/>
      <c r="B24" s="15">
        <v>5</v>
      </c>
      <c r="C24" s="16" t="str">
        <f>IF(ISNONTEXT(T24),"",T24)</f>
        <v>Richard Langslow</v>
      </c>
      <c r="D24" s="25">
        <v>2</v>
      </c>
      <c r="E24" s="33" t="s">
        <v>1810</v>
      </c>
      <c r="F24" s="15">
        <v>6</v>
      </c>
      <c r="G24" s="16" t="str">
        <f>IF(ISNONTEXT(X24),"",X24)</f>
        <v>Dai Vaughan</v>
      </c>
      <c r="H24" s="25">
        <v>5</v>
      </c>
      <c r="I24" s="39" t="s">
        <v>1811</v>
      </c>
      <c r="J24" s="281"/>
      <c r="K24" s="281"/>
      <c r="L24" s="281"/>
      <c r="M24" s="281"/>
      <c r="N24" s="281"/>
      <c r="O24" s="281"/>
      <c r="P24" s="281"/>
      <c r="Q24" s="281"/>
      <c r="R24" s="2"/>
      <c r="S24" s="2">
        <f>D24</f>
        <v>2</v>
      </c>
      <c r="T24" s="1" t="str">
        <f>HLOOKUP(S24,Athletes,U24,FALSE)</f>
        <v>Richard Langslow</v>
      </c>
      <c r="U24" s="1">
        <f>R26</f>
        <v>19</v>
      </c>
      <c r="W24" s="2">
        <f>H24</f>
        <v>5</v>
      </c>
      <c r="X24" s="1" t="str">
        <f>HLOOKUP(W24,Athletes,Y24,FALSE)</f>
        <v>Dai Vaughan</v>
      </c>
      <c r="Y24" s="1">
        <f>U24</f>
        <v>19</v>
      </c>
    </row>
    <row r="25" spans="1:25" ht="12.75">
      <c r="A25" s="98">
        <f>K78</f>
      </c>
      <c r="B25" s="17">
        <v>7</v>
      </c>
      <c r="C25" s="18" t="str">
        <f>IF(ISNONTEXT(T25),"",T25)</f>
        <v>John Turner</v>
      </c>
      <c r="D25" s="26">
        <v>3</v>
      </c>
      <c r="E25" s="34" t="s">
        <v>1812</v>
      </c>
      <c r="F25" s="17">
        <v>8</v>
      </c>
      <c r="G25" s="18">
        <f>IF(ISNONTEXT(X25),"",X25)</f>
      </c>
      <c r="H25" s="26"/>
      <c r="I25" s="40"/>
      <c r="J25" s="281"/>
      <c r="K25" s="281"/>
      <c r="L25" s="281"/>
      <c r="M25" s="281"/>
      <c r="N25" s="281"/>
      <c r="O25" s="281"/>
      <c r="P25" s="281"/>
      <c r="Q25" s="281"/>
      <c r="R25" s="2"/>
      <c r="S25" s="2">
        <f>D25</f>
        <v>3</v>
      </c>
      <c r="T25" s="1" t="str">
        <f>HLOOKUP(S25,Athletes,U25,FALSE)</f>
        <v>John Turner</v>
      </c>
      <c r="U25" s="1">
        <f>R26</f>
        <v>19</v>
      </c>
      <c r="W25" s="2">
        <f>H25</f>
        <v>0</v>
      </c>
      <c r="X25" s="1" t="e">
        <f>HLOOKUP(W25,Athletes,Y25,FALSE)</f>
        <v>#N/A</v>
      </c>
      <c r="Y25" s="1">
        <f>U25</f>
        <v>19</v>
      </c>
    </row>
    <row r="26" spans="1:34" ht="12.75" hidden="1">
      <c r="A26" s="206"/>
      <c r="B26" s="103"/>
      <c r="C26" s="20">
        <f>IF(ISNONTEXT(T26),"",T26)</f>
      </c>
      <c r="D26" s="28"/>
      <c r="E26" s="35"/>
      <c r="F26" s="19"/>
      <c r="G26" s="20">
        <f>IF(ISNONTEXT(X26),"",X26)</f>
      </c>
      <c r="H26" s="28"/>
      <c r="I26" s="41"/>
      <c r="J26" s="11" t="e">
        <f aca="true" t="shared" si="16" ref="J26:Q26">HLOOKUP(J$41,$S26:$AH27,2,FALSE)</f>
        <v>#N/A</v>
      </c>
      <c r="K26" s="11">
        <f t="shared" si="16"/>
        <v>4</v>
      </c>
      <c r="L26" s="11">
        <f t="shared" si="16"/>
        <v>2</v>
      </c>
      <c r="M26" s="11">
        <f t="shared" si="16"/>
        <v>8</v>
      </c>
      <c r="N26" s="11">
        <f t="shared" si="16"/>
        <v>3</v>
      </c>
      <c r="O26" s="11">
        <f t="shared" si="16"/>
        <v>7</v>
      </c>
      <c r="P26" s="11">
        <f t="shared" si="16"/>
        <v>6</v>
      </c>
      <c r="Q26" s="11">
        <f t="shared" si="16"/>
        <v>5</v>
      </c>
      <c r="R26" s="2">
        <v>19</v>
      </c>
      <c r="S26" s="2">
        <f>D22</f>
        <v>44</v>
      </c>
      <c r="T26" s="2">
        <f>H22</f>
        <v>66</v>
      </c>
      <c r="U26" s="2">
        <f>D23</f>
        <v>7</v>
      </c>
      <c r="V26" s="2">
        <f>H23</f>
        <v>88</v>
      </c>
      <c r="W26" s="2">
        <f>D24</f>
        <v>2</v>
      </c>
      <c r="X26" s="2">
        <f>H24</f>
        <v>5</v>
      </c>
      <c r="Y26" s="2">
        <f>D25</f>
        <v>3</v>
      </c>
      <c r="Z26" s="2">
        <f>H25</f>
        <v>0</v>
      </c>
      <c r="AA26" s="1">
        <f aca="true" t="shared" si="17" ref="AA26:AH26">HLOOKUP(S26,$J$40:$Y$41,2,FALSE)</f>
        <v>4</v>
      </c>
      <c r="AB26" s="1">
        <f t="shared" si="17"/>
        <v>6</v>
      </c>
      <c r="AC26" s="1">
        <f t="shared" si="17"/>
        <v>77</v>
      </c>
      <c r="AD26" s="1">
        <f t="shared" si="17"/>
        <v>8</v>
      </c>
      <c r="AE26" s="1">
        <f t="shared" si="17"/>
        <v>22</v>
      </c>
      <c r="AF26" s="1">
        <f t="shared" si="17"/>
        <v>55</v>
      </c>
      <c r="AG26" s="1">
        <f t="shared" si="17"/>
        <v>33</v>
      </c>
      <c r="AH26" s="1" t="e">
        <f t="shared" si="17"/>
        <v>#N/A</v>
      </c>
    </row>
    <row r="27" spans="1:34" ht="12.75" hidden="1">
      <c r="A27" s="208"/>
      <c r="B27" s="104"/>
      <c r="C27" s="22"/>
      <c r="D27" s="29"/>
      <c r="E27" s="36"/>
      <c r="F27" s="21"/>
      <c r="G27" s="22"/>
      <c r="H27" s="29"/>
      <c r="I27" s="42"/>
      <c r="J27" s="11">
        <f>IF(LEFT(E22,1)="D",0,1)</f>
        <v>1</v>
      </c>
      <c r="K27" s="11">
        <f>IF(LEFT(I22,1)="D",0,1)</f>
        <v>1</v>
      </c>
      <c r="L27" s="11">
        <f>IF(LEFT(E23,1)="D",0,1)</f>
        <v>1</v>
      </c>
      <c r="M27" s="11">
        <f>IF(LEFT(I23,1)="D",0,1)</f>
        <v>1</v>
      </c>
      <c r="N27" s="11">
        <f>IF(LEFT(E24,1)="D",0,1)</f>
        <v>1</v>
      </c>
      <c r="O27" s="11">
        <f>IF(LEFT(I24,1)="D",0,1)</f>
        <v>1</v>
      </c>
      <c r="P27" s="11">
        <f>IF(LEFT(E25,1)="D",0,1)</f>
        <v>1</v>
      </c>
      <c r="Q27" s="11">
        <f>IF(LEFT(I25,1)="D",0,1)</f>
        <v>1</v>
      </c>
      <c r="S27" s="2">
        <f aca="true" t="shared" si="18" ref="S27:Z27">J$45*J27</f>
        <v>8</v>
      </c>
      <c r="T27" s="2">
        <f t="shared" si="18"/>
        <v>7</v>
      </c>
      <c r="U27" s="2">
        <f t="shared" si="18"/>
        <v>6</v>
      </c>
      <c r="V27" s="2">
        <f t="shared" si="18"/>
        <v>5</v>
      </c>
      <c r="W27" s="2">
        <f t="shared" si="18"/>
        <v>4</v>
      </c>
      <c r="X27" s="2">
        <f t="shared" si="18"/>
        <v>3</v>
      </c>
      <c r="Y27" s="2">
        <f t="shared" si="18"/>
        <v>2</v>
      </c>
      <c r="Z27" s="2">
        <f t="shared" si="18"/>
        <v>1</v>
      </c>
      <c r="AA27" s="1">
        <f>S27</f>
        <v>8</v>
      </c>
      <c r="AB27" s="1">
        <f aca="true" t="shared" si="19" ref="AB27:AH27">T27</f>
        <v>7</v>
      </c>
      <c r="AC27" s="1">
        <f t="shared" si="19"/>
        <v>6</v>
      </c>
      <c r="AD27" s="1">
        <f t="shared" si="19"/>
        <v>5</v>
      </c>
      <c r="AE27" s="1">
        <f t="shared" si="19"/>
        <v>4</v>
      </c>
      <c r="AF27" s="1">
        <f t="shared" si="19"/>
        <v>3</v>
      </c>
      <c r="AG27" s="1">
        <f t="shared" si="19"/>
        <v>2</v>
      </c>
      <c r="AH27" s="1">
        <f t="shared" si="19"/>
        <v>1</v>
      </c>
    </row>
    <row r="28" spans="1:23" ht="12.75" hidden="1">
      <c r="A28" s="279"/>
      <c r="B28" s="13"/>
      <c r="C28" s="14"/>
      <c r="D28" s="49"/>
      <c r="E28" s="50"/>
      <c r="F28" s="13"/>
      <c r="G28" s="14"/>
      <c r="H28" s="49"/>
      <c r="I28" s="55"/>
      <c r="J28" s="281"/>
      <c r="K28" s="281"/>
      <c r="L28" s="281"/>
      <c r="M28" s="281"/>
      <c r="N28" s="281"/>
      <c r="O28" s="281"/>
      <c r="P28" s="281"/>
      <c r="Q28" s="281"/>
      <c r="R28" s="2"/>
      <c r="S28" s="2"/>
      <c r="W28" s="2"/>
    </row>
    <row r="29" spans="1:23" ht="12.75" hidden="1">
      <c r="A29" s="280"/>
      <c r="B29" s="15"/>
      <c r="C29" s="16"/>
      <c r="D29" s="51"/>
      <c r="E29" s="52"/>
      <c r="F29" s="15"/>
      <c r="G29" s="16"/>
      <c r="H29" s="51"/>
      <c r="I29" s="56"/>
      <c r="J29" s="281"/>
      <c r="K29" s="281"/>
      <c r="L29" s="281"/>
      <c r="M29" s="281"/>
      <c r="N29" s="281"/>
      <c r="O29" s="281"/>
      <c r="P29" s="281"/>
      <c r="Q29" s="281"/>
      <c r="R29" s="2"/>
      <c r="S29" s="2"/>
      <c r="W29" s="2"/>
    </row>
    <row r="30" spans="1:23" ht="12.75" hidden="1">
      <c r="A30" s="280"/>
      <c r="B30" s="15"/>
      <c r="C30" s="16"/>
      <c r="D30" s="51"/>
      <c r="E30" s="52"/>
      <c r="F30" s="15"/>
      <c r="G30" s="16"/>
      <c r="H30" s="51"/>
      <c r="I30" s="56"/>
      <c r="J30" s="281"/>
      <c r="K30" s="281"/>
      <c r="L30" s="281"/>
      <c r="M30" s="281"/>
      <c r="N30" s="281"/>
      <c r="O30" s="281"/>
      <c r="P30" s="281"/>
      <c r="Q30" s="281"/>
      <c r="R30" s="2"/>
      <c r="S30" s="2"/>
      <c r="W30" s="2"/>
    </row>
    <row r="31" spans="1:23" ht="12.75" hidden="1">
      <c r="A31" s="98"/>
      <c r="B31" s="17"/>
      <c r="C31" s="18"/>
      <c r="D31" s="53"/>
      <c r="E31" s="54"/>
      <c r="F31" s="17"/>
      <c r="G31" s="18"/>
      <c r="H31" s="53"/>
      <c r="I31" s="57"/>
      <c r="J31" s="281"/>
      <c r="K31" s="281"/>
      <c r="L31" s="281"/>
      <c r="M31" s="281"/>
      <c r="N31" s="281"/>
      <c r="O31" s="281"/>
      <c r="P31" s="281"/>
      <c r="Q31" s="281"/>
      <c r="R31" s="2"/>
      <c r="S31" s="2"/>
      <c r="W31" s="2"/>
    </row>
    <row r="32" spans="1:34" ht="12.75" hidden="1">
      <c r="A32" s="99"/>
      <c r="B32" s="19"/>
      <c r="C32" s="20"/>
      <c r="D32" s="28"/>
      <c r="E32" s="35"/>
      <c r="F32" s="19"/>
      <c r="G32" s="20"/>
      <c r="H32" s="28"/>
      <c r="I32" s="41"/>
      <c r="J32" s="11"/>
      <c r="K32" s="11"/>
      <c r="L32" s="11"/>
      <c r="M32" s="11"/>
      <c r="N32" s="11"/>
      <c r="O32" s="11"/>
      <c r="P32" s="11"/>
      <c r="Q32" s="11"/>
      <c r="R32" s="2"/>
      <c r="S32" s="2"/>
      <c r="T32" s="2"/>
      <c r="U32" s="2"/>
      <c r="V32" s="2"/>
      <c r="W32" s="2"/>
      <c r="X32" s="2"/>
      <c r="Y32" s="2"/>
      <c r="Z32" s="2"/>
      <c r="AA32" s="1" t="e">
        <f>HLOOKUP(S32,$J$40:$Y$41,2,FALSE)</f>
        <v>#N/A</v>
      </c>
      <c r="AB32" s="1" t="e">
        <f aca="true" t="shared" si="20" ref="AB32:AH32">HLOOKUP(T32,$J$40:$Y$41,2,FALSE)</f>
        <v>#N/A</v>
      </c>
      <c r="AC32" s="1" t="e">
        <f t="shared" si="20"/>
        <v>#N/A</v>
      </c>
      <c r="AD32" s="1" t="e">
        <f t="shared" si="20"/>
        <v>#N/A</v>
      </c>
      <c r="AE32" s="1" t="e">
        <f t="shared" si="20"/>
        <v>#N/A</v>
      </c>
      <c r="AF32" s="1" t="e">
        <f t="shared" si="20"/>
        <v>#N/A</v>
      </c>
      <c r="AG32" s="1" t="e">
        <f t="shared" si="20"/>
        <v>#N/A</v>
      </c>
      <c r="AH32" s="1" t="e">
        <f t="shared" si="20"/>
        <v>#N/A</v>
      </c>
    </row>
    <row r="33" spans="1:34" ht="12.75" hidden="1">
      <c r="A33" s="99"/>
      <c r="B33" s="15"/>
      <c r="C33" s="16"/>
      <c r="D33" s="30"/>
      <c r="E33" s="37"/>
      <c r="F33" s="15"/>
      <c r="G33" s="16"/>
      <c r="H33" s="30"/>
      <c r="I33" s="43"/>
      <c r="J33" s="10"/>
      <c r="K33" s="10"/>
      <c r="L33" s="10"/>
      <c r="M33" s="10"/>
      <c r="N33" s="10"/>
      <c r="O33" s="10"/>
      <c r="P33" s="10"/>
      <c r="Q33" s="10"/>
      <c r="S33" s="2"/>
      <c r="T33" s="2"/>
      <c r="U33" s="2"/>
      <c r="V33" s="2"/>
      <c r="W33" s="2"/>
      <c r="X33" s="2"/>
      <c r="Y33" s="2"/>
      <c r="Z33" s="2"/>
      <c r="AA33" s="1">
        <f>J$44</f>
        <v>10</v>
      </c>
      <c r="AB33" s="1">
        <f aca="true" t="shared" si="21" ref="AB33:AH33">K$44</f>
        <v>9</v>
      </c>
      <c r="AC33" s="1">
        <f t="shared" si="21"/>
        <v>8</v>
      </c>
      <c r="AD33" s="1">
        <f t="shared" si="21"/>
        <v>7</v>
      </c>
      <c r="AE33" s="1">
        <f t="shared" si="21"/>
        <v>6</v>
      </c>
      <c r="AF33" s="1">
        <f t="shared" si="21"/>
        <v>5</v>
      </c>
      <c r="AG33" s="1">
        <f t="shared" si="21"/>
        <v>4</v>
      </c>
      <c r="AH33" s="1">
        <f t="shared" si="21"/>
        <v>3</v>
      </c>
    </row>
    <row r="34" spans="1:23" ht="12.75" hidden="1">
      <c r="A34" s="279"/>
      <c r="B34" s="15"/>
      <c r="C34" s="16"/>
      <c r="D34" s="51"/>
      <c r="E34" s="52"/>
      <c r="F34" s="15"/>
      <c r="G34" s="16"/>
      <c r="H34" s="51"/>
      <c r="I34" s="56"/>
      <c r="J34" s="281"/>
      <c r="K34" s="281"/>
      <c r="L34" s="281"/>
      <c r="M34" s="281"/>
      <c r="N34" s="281"/>
      <c r="O34" s="281"/>
      <c r="P34" s="281"/>
      <c r="Q34" s="281"/>
      <c r="R34" s="2"/>
      <c r="S34" s="2"/>
      <c r="W34" s="2"/>
    </row>
    <row r="35" spans="1:23" ht="12.75" hidden="1">
      <c r="A35" s="280"/>
      <c r="B35" s="15"/>
      <c r="C35" s="16"/>
      <c r="D35" s="51"/>
      <c r="E35" s="52"/>
      <c r="F35" s="15"/>
      <c r="G35" s="16"/>
      <c r="H35" s="51"/>
      <c r="I35" s="56"/>
      <c r="J35" s="281"/>
      <c r="K35" s="281"/>
      <c r="L35" s="281"/>
      <c r="M35" s="281"/>
      <c r="N35" s="281"/>
      <c r="O35" s="281"/>
      <c r="P35" s="281"/>
      <c r="Q35" s="281"/>
      <c r="R35" s="2"/>
      <c r="S35" s="2"/>
      <c r="W35" s="2"/>
    </row>
    <row r="36" spans="1:23" ht="12.75" hidden="1">
      <c r="A36" s="280"/>
      <c r="B36" s="15"/>
      <c r="C36" s="16"/>
      <c r="D36" s="51"/>
      <c r="E36" s="52"/>
      <c r="F36" s="15"/>
      <c r="G36" s="16"/>
      <c r="H36" s="51"/>
      <c r="I36" s="56"/>
      <c r="J36" s="281"/>
      <c r="K36" s="281"/>
      <c r="L36" s="281"/>
      <c r="M36" s="281"/>
      <c r="N36" s="281"/>
      <c r="O36" s="281"/>
      <c r="P36" s="281"/>
      <c r="Q36" s="281"/>
      <c r="R36" s="2"/>
      <c r="S36" s="2"/>
      <c r="W36" s="2"/>
    </row>
    <row r="37" spans="1:23" ht="12.75" hidden="1">
      <c r="A37" s="98"/>
      <c r="B37" s="17"/>
      <c r="C37" s="18"/>
      <c r="D37" s="53"/>
      <c r="E37" s="54"/>
      <c r="F37" s="17"/>
      <c r="G37" s="18"/>
      <c r="H37" s="53"/>
      <c r="I37" s="57"/>
      <c r="J37" s="281"/>
      <c r="K37" s="281"/>
      <c r="L37" s="281"/>
      <c r="M37" s="281"/>
      <c r="N37" s="281"/>
      <c r="O37" s="281"/>
      <c r="P37" s="281"/>
      <c r="Q37" s="281"/>
      <c r="R37" s="2"/>
      <c r="S37" s="2"/>
      <c r="W37" s="2"/>
    </row>
    <row r="38" spans="10:34" ht="12.75" hidden="1"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1" t="e">
        <f>HLOOKUP(S38,$J$40:$Y$41,2,FALSE)</f>
        <v>#N/A</v>
      </c>
      <c r="AB38" s="1" t="e">
        <f aca="true" t="shared" si="22" ref="AB38:AH38">HLOOKUP(T38,$J$40:$Y$41,2,FALSE)</f>
        <v>#N/A</v>
      </c>
      <c r="AC38" s="1" t="e">
        <f t="shared" si="22"/>
        <v>#N/A</v>
      </c>
      <c r="AD38" s="1" t="e">
        <f t="shared" si="22"/>
        <v>#N/A</v>
      </c>
      <c r="AE38" s="1" t="e">
        <f t="shared" si="22"/>
        <v>#N/A</v>
      </c>
      <c r="AF38" s="1" t="e">
        <f t="shared" si="22"/>
        <v>#N/A</v>
      </c>
      <c r="AG38" s="1" t="e">
        <f t="shared" si="22"/>
        <v>#N/A</v>
      </c>
      <c r="AH38" s="1" t="e">
        <f t="shared" si="22"/>
        <v>#N/A</v>
      </c>
    </row>
    <row r="39" spans="19:34" ht="12.75" hidden="1">
      <c r="S39" s="2"/>
      <c r="T39" s="2"/>
      <c r="U39" s="2"/>
      <c r="V39" s="2"/>
      <c r="W39" s="2"/>
      <c r="X39" s="2"/>
      <c r="Y39" s="2"/>
      <c r="Z39" s="2"/>
      <c r="AA39" s="1">
        <f>J$45</f>
        <v>8</v>
      </c>
      <c r="AB39" s="1">
        <f aca="true" t="shared" si="23" ref="AB39:AH39">K$45</f>
        <v>7</v>
      </c>
      <c r="AC39" s="1">
        <f t="shared" si="23"/>
        <v>6</v>
      </c>
      <c r="AD39" s="1">
        <f t="shared" si="23"/>
        <v>5</v>
      </c>
      <c r="AE39" s="1">
        <f t="shared" si="23"/>
        <v>4</v>
      </c>
      <c r="AF39" s="1">
        <f t="shared" si="23"/>
        <v>3</v>
      </c>
      <c r="AG39" s="1">
        <f t="shared" si="23"/>
        <v>2</v>
      </c>
      <c r="AH39" s="1">
        <f t="shared" si="23"/>
        <v>1</v>
      </c>
    </row>
    <row r="40" spans="9:25" ht="12.75" hidden="1">
      <c r="I40" s="1" t="s">
        <v>25</v>
      </c>
      <c r="J40" s="2">
        <f>Teams!B4</f>
        <v>1</v>
      </c>
      <c r="K40" s="2">
        <f>Teams!B5</f>
        <v>2</v>
      </c>
      <c r="L40" s="2">
        <f>Teams!B6</f>
        <v>3</v>
      </c>
      <c r="M40" s="2">
        <f>Teams!B7</f>
        <v>4</v>
      </c>
      <c r="N40" s="2">
        <f>Teams!B8</f>
        <v>5</v>
      </c>
      <c r="O40" s="2">
        <f>Teams!B9</f>
        <v>6</v>
      </c>
      <c r="P40" s="2">
        <f>Teams!B10</f>
        <v>7</v>
      </c>
      <c r="Q40" s="2">
        <f>Teams!B11</f>
        <v>8</v>
      </c>
      <c r="R40" s="1">
        <f>J41</f>
        <v>11</v>
      </c>
      <c r="S40" s="1">
        <f aca="true" t="shared" si="24" ref="S40:Y40">K41</f>
        <v>22</v>
      </c>
      <c r="T40" s="1">
        <f t="shared" si="24"/>
        <v>33</v>
      </c>
      <c r="U40" s="1">
        <f t="shared" si="24"/>
        <v>44</v>
      </c>
      <c r="V40" s="1">
        <f t="shared" si="24"/>
        <v>55</v>
      </c>
      <c r="W40" s="1">
        <f t="shared" si="24"/>
        <v>66</v>
      </c>
      <c r="X40" s="1">
        <f t="shared" si="24"/>
        <v>77</v>
      </c>
      <c r="Y40" s="1">
        <f t="shared" si="24"/>
        <v>88</v>
      </c>
    </row>
    <row r="41" spans="9:25" ht="12.75" hidden="1">
      <c r="I41" s="1" t="s">
        <v>26</v>
      </c>
      <c r="J41" s="2">
        <f>Teams!C4</f>
        <v>11</v>
      </c>
      <c r="K41" s="2">
        <f>Teams!C5</f>
        <v>22</v>
      </c>
      <c r="L41" s="2">
        <f>Teams!C6</f>
        <v>33</v>
      </c>
      <c r="M41" s="2">
        <f>Teams!C7</f>
        <v>44</v>
      </c>
      <c r="N41" s="2">
        <f>Teams!C8</f>
        <v>55</v>
      </c>
      <c r="O41" s="2">
        <f>Teams!C9</f>
        <v>66</v>
      </c>
      <c r="P41" s="2">
        <f>Teams!C10</f>
        <v>77</v>
      </c>
      <c r="Q41" s="2">
        <f>Teams!C11</f>
        <v>88</v>
      </c>
      <c r="R41" s="1">
        <f>J40</f>
        <v>1</v>
      </c>
      <c r="S41" s="1">
        <f aca="true" t="shared" si="25" ref="S41:Y41">K40</f>
        <v>2</v>
      </c>
      <c r="T41" s="1">
        <f t="shared" si="25"/>
        <v>3</v>
      </c>
      <c r="U41" s="1">
        <f t="shared" si="25"/>
        <v>4</v>
      </c>
      <c r="V41" s="1">
        <f t="shared" si="25"/>
        <v>5</v>
      </c>
      <c r="W41" s="1">
        <f t="shared" si="25"/>
        <v>6</v>
      </c>
      <c r="X41" s="1">
        <f t="shared" si="25"/>
        <v>7</v>
      </c>
      <c r="Y41" s="1">
        <f t="shared" si="25"/>
        <v>8</v>
      </c>
    </row>
    <row r="42" spans="10:17" ht="12.75" hidden="1">
      <c r="J42" s="2"/>
      <c r="K42" s="2"/>
      <c r="L42" s="2"/>
      <c r="M42" s="2"/>
      <c r="N42" s="2"/>
      <c r="O42" s="2"/>
      <c r="P42" s="2"/>
      <c r="Q42" s="2"/>
    </row>
    <row r="43" spans="9:17" ht="12.75" hidden="1">
      <c r="I43" s="1" t="s">
        <v>3</v>
      </c>
      <c r="J43" s="2">
        <v>1</v>
      </c>
      <c r="K43" s="2">
        <v>2</v>
      </c>
      <c r="L43" s="2">
        <v>3</v>
      </c>
      <c r="M43" s="2">
        <v>4</v>
      </c>
      <c r="N43" s="2">
        <v>5</v>
      </c>
      <c r="O43" s="2">
        <v>6</v>
      </c>
      <c r="P43" s="2">
        <v>7</v>
      </c>
      <c r="Q43" s="2">
        <v>8</v>
      </c>
    </row>
    <row r="44" spans="9:17" ht="12.75" hidden="1">
      <c r="I44" s="1" t="s">
        <v>28</v>
      </c>
      <c r="J44" s="2">
        <f>Teams!B15</f>
        <v>10</v>
      </c>
      <c r="K44" s="2">
        <f>Teams!B16</f>
        <v>9</v>
      </c>
      <c r="L44" s="2">
        <f>Teams!B17</f>
        <v>8</v>
      </c>
      <c r="M44" s="2">
        <f>Teams!B18</f>
        <v>7</v>
      </c>
      <c r="N44" s="2">
        <f>Teams!B19</f>
        <v>6</v>
      </c>
      <c r="O44" s="2">
        <f>Teams!B20</f>
        <v>5</v>
      </c>
      <c r="P44" s="2">
        <f>Teams!B21</f>
        <v>4</v>
      </c>
      <c r="Q44" s="2">
        <f>Teams!B22</f>
        <v>3</v>
      </c>
    </row>
    <row r="45" spans="9:17" ht="12.75" hidden="1">
      <c r="I45" s="1" t="s">
        <v>29</v>
      </c>
      <c r="J45" s="2">
        <f>Teams!C15</f>
        <v>8</v>
      </c>
      <c r="K45" s="2">
        <f>Teams!C16</f>
        <v>7</v>
      </c>
      <c r="L45" s="2">
        <f>Teams!C17</f>
        <v>6</v>
      </c>
      <c r="M45" s="2">
        <f>Teams!C18</f>
        <v>5</v>
      </c>
      <c r="N45" s="2">
        <f>Teams!C19</f>
        <v>4</v>
      </c>
      <c r="O45" s="2">
        <f>Teams!C20</f>
        <v>3</v>
      </c>
      <c r="P45" s="2">
        <f>Teams!C21</f>
        <v>2</v>
      </c>
      <c r="Q45" s="2">
        <f>Teams!C22</f>
        <v>1</v>
      </c>
    </row>
    <row r="46" ht="18" customHeight="1"/>
    <row r="47" spans="8:17" ht="12.75">
      <c r="H47" s="283" t="s">
        <v>34</v>
      </c>
      <c r="I47" s="284"/>
      <c r="J47" s="12">
        <f>IF(J48&gt;0,J48,"")</f>
        <v>27</v>
      </c>
      <c r="K47" s="12">
        <f aca="true" t="shared" si="26" ref="K47:Q47">IF(K48&gt;0,K48,"")</f>
        <v>21</v>
      </c>
      <c r="L47" s="12">
        <f t="shared" si="26"/>
        <v>22</v>
      </c>
      <c r="M47" s="12">
        <f t="shared" si="26"/>
        <v>32</v>
      </c>
      <c r="N47" s="12">
        <f t="shared" si="26"/>
        <v>13</v>
      </c>
      <c r="O47" s="12">
        <f t="shared" si="26"/>
        <v>23</v>
      </c>
      <c r="P47" s="12">
        <f t="shared" si="26"/>
        <v>15</v>
      </c>
      <c r="Q47" s="12">
        <f t="shared" si="26"/>
        <v>22</v>
      </c>
    </row>
    <row r="48" spans="10:17" ht="12.75" hidden="1">
      <c r="J48" s="1">
        <f>SUM(J34,J28,J22,J16,J10,J4)</f>
        <v>27</v>
      </c>
      <c r="K48" s="1">
        <f aca="true" t="shared" si="27" ref="K48:Q48">SUM(K34,K28,K22,K16,K10,K4)</f>
        <v>21</v>
      </c>
      <c r="L48" s="1">
        <f t="shared" si="27"/>
        <v>22</v>
      </c>
      <c r="M48" s="1">
        <f t="shared" si="27"/>
        <v>32</v>
      </c>
      <c r="N48" s="1">
        <f t="shared" si="27"/>
        <v>13</v>
      </c>
      <c r="O48" s="1">
        <f t="shared" si="27"/>
        <v>23</v>
      </c>
      <c r="P48" s="1">
        <f t="shared" si="27"/>
        <v>15</v>
      </c>
      <c r="Q48" s="1">
        <f t="shared" si="27"/>
        <v>22</v>
      </c>
    </row>
    <row r="49" ht="14.25">
      <c r="A49" s="107" t="s">
        <v>122</v>
      </c>
    </row>
    <row r="50" ht="12.75">
      <c r="A50" s="31"/>
    </row>
    <row r="60" spans="4:11" ht="12.75" hidden="1">
      <c r="D60" s="1">
        <f>COUNTIF(D4:D7,"&gt;0")</f>
        <v>4</v>
      </c>
      <c r="H60" s="1">
        <f>COUNTIF(H4:H7,"&gt;0")</f>
        <v>4</v>
      </c>
      <c r="J60" s="1">
        <f>COUNTIF(J4:Q7,"&gt;=0")</f>
        <v>8</v>
      </c>
      <c r="K60" s="1">
        <f>IF(D60+H60&gt;J60,"Error","")</f>
      </c>
    </row>
    <row r="61" ht="12.75" hidden="1"/>
    <row r="62" ht="12.75" hidden="1"/>
    <row r="63" ht="12.75" hidden="1"/>
    <row r="64" ht="12.75" hidden="1"/>
    <row r="65" ht="12.75" hidden="1"/>
    <row r="66" spans="4:11" ht="12.75" hidden="1">
      <c r="D66" s="1">
        <f>COUNTIF(D10:D13,"&gt;0")</f>
        <v>4</v>
      </c>
      <c r="H66" s="1">
        <f>COUNTIF(H10:H13,"&gt;0")</f>
        <v>4</v>
      </c>
      <c r="J66" s="1">
        <f>COUNTIF(J10:Q13,"&gt;=0")</f>
        <v>8</v>
      </c>
      <c r="K66" s="1">
        <f>IF(D66+H66&gt;J66,"Error","")</f>
      </c>
    </row>
    <row r="67" ht="12.75" hidden="1"/>
    <row r="68" ht="12.75" hidden="1"/>
    <row r="69" ht="12.75" hidden="1"/>
    <row r="70" ht="12.75" hidden="1"/>
    <row r="71" ht="12.75" hidden="1"/>
    <row r="72" spans="4:11" ht="12.75" hidden="1">
      <c r="D72" s="1">
        <f>COUNTIF(D16:D19,"&gt;0")</f>
        <v>4</v>
      </c>
      <c r="H72" s="1">
        <f>COUNTIF(H16:H19,"&gt;0")</f>
        <v>4</v>
      </c>
      <c r="J72" s="1">
        <f>COUNTIF(J16:Q19,"&gt;=0")</f>
        <v>8</v>
      </c>
      <c r="K72" s="1">
        <f>IF(D72+H72&gt;J72,"Error","")</f>
      </c>
    </row>
    <row r="73" ht="12.75" hidden="1"/>
    <row r="74" ht="12.75" hidden="1"/>
    <row r="75" ht="12.75" hidden="1"/>
    <row r="76" ht="12.75" hidden="1"/>
    <row r="77" ht="12.75" hidden="1"/>
    <row r="78" spans="4:11" ht="12.75" hidden="1">
      <c r="D78" s="1">
        <f>COUNTIF(D22:D25,"&gt;0")</f>
        <v>4</v>
      </c>
      <c r="H78" s="1">
        <f>COUNTIF(H22:H25,"&gt;0")</f>
        <v>3</v>
      </c>
      <c r="J78" s="1">
        <f>COUNTIF(J22:Q25,"&gt;=0")</f>
        <v>7</v>
      </c>
      <c r="K78" s="1">
        <f>IF(D78+H78&gt;J78,"Error","")</f>
      </c>
    </row>
    <row r="79" ht="12.75" hidden="1"/>
    <row r="80" ht="12.75" hidden="1"/>
    <row r="81" ht="12.75" hidden="1"/>
    <row r="82" ht="12.75" hidden="1"/>
    <row r="83" ht="12.75" hidden="1"/>
    <row r="84" spans="4:11" ht="12.75" hidden="1">
      <c r="D84" s="1">
        <f>COUNTIF(D28:D31,"&gt;0")</f>
        <v>0</v>
      </c>
      <c r="H84" s="1">
        <f>COUNTIF(H28:H31,"&gt;0")</f>
        <v>0</v>
      </c>
      <c r="J84" s="1">
        <f>COUNTIF(J28:Q31,"&gt;=0")</f>
        <v>0</v>
      </c>
      <c r="K84" s="1">
        <f>IF(D84+H84&gt;J84,"Error","")</f>
      </c>
    </row>
    <row r="85" ht="12.75" hidden="1"/>
    <row r="86" ht="12.75" hidden="1"/>
    <row r="87" ht="12.75" hidden="1"/>
    <row r="88" ht="12.75" hidden="1"/>
    <row r="89" ht="12.75" hidden="1"/>
    <row r="90" spans="4:11" ht="12.75" hidden="1">
      <c r="D90" s="1">
        <f>COUNTIF(D34:D37,"&gt;0")</f>
        <v>0</v>
      </c>
      <c r="H90" s="1">
        <f>COUNTIF(H34:H37,"&gt;0")</f>
        <v>0</v>
      </c>
      <c r="J90" s="1">
        <f>COUNTIF(J34:Q37,"&gt;=0")</f>
        <v>0</v>
      </c>
      <c r="K90" s="1">
        <f>IF(D90+H90&gt;J90,"Error","")</f>
      </c>
    </row>
  </sheetData>
  <sheetProtection password="D857" sheet="1" objects="1" scenarios="1"/>
  <mergeCells count="56">
    <mergeCell ref="A10:A12"/>
    <mergeCell ref="A16:A18"/>
    <mergeCell ref="A22:A24"/>
    <mergeCell ref="A28:A30"/>
    <mergeCell ref="Q34:Q37"/>
    <mergeCell ref="H47:I47"/>
    <mergeCell ref="M34:M37"/>
    <mergeCell ref="N34:N37"/>
    <mergeCell ref="O34:O37"/>
    <mergeCell ref="P34:P37"/>
    <mergeCell ref="J34:J37"/>
    <mergeCell ref="K34:K37"/>
    <mergeCell ref="L34:L37"/>
    <mergeCell ref="A34:A36"/>
    <mergeCell ref="Q22:Q25"/>
    <mergeCell ref="J28:J31"/>
    <mergeCell ref="K28:K31"/>
    <mergeCell ref="L28:L31"/>
    <mergeCell ref="M28:M31"/>
    <mergeCell ref="N28:N31"/>
    <mergeCell ref="O28:O31"/>
    <mergeCell ref="P28:P31"/>
    <mergeCell ref="Q28:Q31"/>
    <mergeCell ref="M22:M25"/>
    <mergeCell ref="N22:N25"/>
    <mergeCell ref="O22:O25"/>
    <mergeCell ref="P22:P25"/>
    <mergeCell ref="J22:J25"/>
    <mergeCell ref="K22:K25"/>
    <mergeCell ref="L22:L25"/>
    <mergeCell ref="Q10:Q13"/>
    <mergeCell ref="J16:J19"/>
    <mergeCell ref="K16:K19"/>
    <mergeCell ref="L16:L19"/>
    <mergeCell ref="M16:M19"/>
    <mergeCell ref="N16:N19"/>
    <mergeCell ref="O16:O19"/>
    <mergeCell ref="P16:P19"/>
    <mergeCell ref="Q16:Q19"/>
    <mergeCell ref="P4:P7"/>
    <mergeCell ref="Q4:Q7"/>
    <mergeCell ref="J10:J13"/>
    <mergeCell ref="K10:K13"/>
    <mergeCell ref="L10:L13"/>
    <mergeCell ref="M10:M13"/>
    <mergeCell ref="N10:N13"/>
    <mergeCell ref="O10:O13"/>
    <mergeCell ref="P10:P13"/>
    <mergeCell ref="L4:L7"/>
    <mergeCell ref="M4:M7"/>
    <mergeCell ref="N4:N7"/>
    <mergeCell ref="O4:O7"/>
    <mergeCell ref="D1:E1"/>
    <mergeCell ref="J4:J7"/>
    <mergeCell ref="K4:K7"/>
    <mergeCell ref="A4:A6"/>
  </mergeCells>
  <conditionalFormatting sqref="J4:Q7 J10:Q13 J16:Q19 J22:Q25">
    <cfRule type="cellIs" priority="1" dxfId="2" operator="equal" stopIfTrue="1">
      <formula>0</formula>
    </cfRule>
  </conditionalFormatting>
  <dataValidations count="3">
    <dataValidation type="list" allowBlank="1" showDropDown="1" showInputMessage="1" showErrorMessage="1" errorTitle="Bad A String" error="A string Value must be 1, 2, 3, ...8" sqref="D28:D31 H28:H31">
      <formula1>$J$40:$Q$40</formula1>
    </dataValidation>
    <dataValidation type="list" allowBlank="1" showDropDown="1" showInputMessage="1" showErrorMessage="1" errorTitle="Bad B string ID" error="B string ID must be 11, 22, 33, ... 88" sqref="D34:D37 H34:H37">
      <formula1>$J$41:$Q$41</formula1>
    </dataValidation>
    <dataValidation type="list" allowBlank="1" showDropDown="1" showInputMessage="1" showErrorMessage="1" error="You must enter valid A string or B string ID" sqref="D4:D7 D10:D13 D16:D19 D22:D25 H22:H25 H16:H19 H10:H13 H4:H7">
      <formula1>$J$40:$Y$40</formula1>
    </dataValidation>
  </dataValidations>
  <hyperlinks>
    <hyperlink ref="A49" location="Summary!A1" display="Back to Summary"/>
  </hyperlinks>
  <printOptions/>
  <pageMargins left="0.75" right="0.75" top="1" bottom="1" header="0.5" footer="0.5"/>
  <pageSetup fitToHeight="1" fitToWidth="1" horizontalDpi="300" verticalDpi="300" orientation="landscape" paperSize="9" scale="94" r:id="rId1"/>
  <headerFooter alignWithMargins="0">
    <oddFooter>&amp;L&amp;A&amp;CProduced by Tony Noel  (tony.noel@whsmithnet.co.uk)&amp;RPage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H90"/>
  <sheetViews>
    <sheetView showGridLines="0" zoomScale="75" zoomScaleNormal="75" workbookViewId="0" topLeftCell="A1">
      <selection activeCell="I46" sqref="I46"/>
    </sheetView>
  </sheetViews>
  <sheetFormatPr defaultColWidth="9.00390625" defaultRowHeight="14.25"/>
  <cols>
    <col min="1" max="1" width="8.625" style="1" customWidth="1"/>
    <col min="2" max="2" width="3.25390625" style="2" customWidth="1"/>
    <col min="3" max="3" width="12.50390625" style="1" customWidth="1"/>
    <col min="4" max="4" width="3.25390625" style="1" customWidth="1"/>
    <col min="5" max="5" width="6.125" style="1" customWidth="1"/>
    <col min="6" max="6" width="3.25390625" style="2" customWidth="1"/>
    <col min="7" max="7" width="12.50390625" style="1" customWidth="1"/>
    <col min="8" max="8" width="3.25390625" style="1" customWidth="1"/>
    <col min="9" max="9" width="6.125" style="1" customWidth="1"/>
    <col min="10" max="17" width="8.00390625" style="1" customWidth="1"/>
    <col min="18" max="18" width="9.125" style="1" bestFit="1" customWidth="1"/>
    <col min="19" max="25" width="9.00390625" style="1" hidden="1" customWidth="1"/>
    <col min="26" max="31" width="9.125" style="1" bestFit="1" customWidth="1"/>
    <col min="32" max="16384" width="9.00390625" style="1" customWidth="1"/>
  </cols>
  <sheetData>
    <row r="1" spans="1:16" ht="12.75">
      <c r="A1" s="44" t="s">
        <v>53</v>
      </c>
      <c r="B1" s="45">
        <f>Teams!B25</f>
        <v>2</v>
      </c>
      <c r="C1" s="44" t="s">
        <v>41</v>
      </c>
      <c r="D1" s="282">
        <f>Teams!B26</f>
        <v>38206</v>
      </c>
      <c r="E1" s="282"/>
      <c r="F1" s="46"/>
      <c r="G1" s="47"/>
      <c r="H1" s="47"/>
      <c r="I1" s="47"/>
      <c r="J1" s="44" t="s">
        <v>42</v>
      </c>
      <c r="K1" s="47" t="str">
        <f>Teams!B27</f>
        <v>Leamington</v>
      </c>
      <c r="L1" s="47"/>
      <c r="M1" s="47"/>
      <c r="N1" s="44" t="s">
        <v>43</v>
      </c>
      <c r="O1" s="47" t="str">
        <f>Teams!B28</f>
        <v>Leamington</v>
      </c>
      <c r="P1" s="47"/>
    </row>
    <row r="2" s="2" customFormat="1" ht="12.75"/>
    <row r="3" spans="1:17" ht="12.75">
      <c r="A3" s="11" t="s">
        <v>2</v>
      </c>
      <c r="B3" s="11" t="s">
        <v>3</v>
      </c>
      <c r="C3" s="10" t="s">
        <v>0</v>
      </c>
      <c r="D3" s="10" t="s">
        <v>1</v>
      </c>
      <c r="E3" s="10" t="s">
        <v>4</v>
      </c>
      <c r="F3" s="11" t="s">
        <v>3</v>
      </c>
      <c r="G3" s="10" t="s">
        <v>0</v>
      </c>
      <c r="H3" s="10" t="s">
        <v>1</v>
      </c>
      <c r="I3" s="10" t="s">
        <v>4</v>
      </c>
      <c r="J3" s="27" t="str">
        <f>Teams!A4</f>
        <v>Birchfield</v>
      </c>
      <c r="K3" s="27" t="str">
        <f>Teams!A5</f>
        <v>Burton</v>
      </c>
      <c r="L3" s="27" t="str">
        <f>Teams!A6</f>
        <v>Cannock </v>
      </c>
      <c r="M3" s="27" t="str">
        <f>Teams!A7</f>
        <v>D.A.S.H</v>
      </c>
      <c r="N3" s="27" t="str">
        <f>Teams!A8</f>
        <v>Leamington</v>
      </c>
      <c r="O3" s="27" t="str">
        <f>Teams!A9</f>
        <v>Mansfield</v>
      </c>
      <c r="P3" s="27" t="str">
        <f>Teams!A10</f>
        <v>Rugby</v>
      </c>
      <c r="Q3" s="27" t="str">
        <f>Teams!A11</f>
        <v>Tamworth</v>
      </c>
    </row>
    <row r="4" spans="1:25" ht="12.75">
      <c r="A4" s="279" t="s">
        <v>71</v>
      </c>
      <c r="B4" s="13">
        <v>1</v>
      </c>
      <c r="C4" s="14" t="str">
        <f>IF(ISNONTEXT(T4),"",T4)</f>
        <v>Cannock </v>
      </c>
      <c r="D4" s="24">
        <v>3</v>
      </c>
      <c r="E4" s="32" t="s">
        <v>1782</v>
      </c>
      <c r="F4" s="13">
        <v>2</v>
      </c>
      <c r="G4" s="14" t="str">
        <f>IF(ISNONTEXT(X4),"",X4)</f>
        <v>Mansfield</v>
      </c>
      <c r="H4" s="24">
        <v>6</v>
      </c>
      <c r="I4" s="38" t="s">
        <v>1786</v>
      </c>
      <c r="J4" s="281">
        <f>IF(ISNUMBER(J8),J8,"")</f>
        <v>7</v>
      </c>
      <c r="K4" s="281">
        <f aca="true" t="shared" si="0" ref="K4:Q4">IF(ISNUMBER(K8),K8,"")</f>
        <v>4</v>
      </c>
      <c r="L4" s="281">
        <f t="shared" si="0"/>
        <v>10</v>
      </c>
      <c r="M4" s="281">
        <f t="shared" si="0"/>
        <v>6</v>
      </c>
      <c r="N4" s="281">
        <f t="shared" si="0"/>
        <v>3</v>
      </c>
      <c r="O4" s="281">
        <f t="shared" si="0"/>
        <v>9</v>
      </c>
      <c r="P4" s="281">
        <f t="shared" si="0"/>
        <v>5</v>
      </c>
      <c r="Q4" s="281">
        <f t="shared" si="0"/>
        <v>8</v>
      </c>
      <c r="R4" s="2"/>
      <c r="S4" s="2">
        <f>D4</f>
        <v>3</v>
      </c>
      <c r="T4" s="1" t="str">
        <f>HLOOKUP(S4,Declarations!$B$2:$Q$4,U4,FALSE)</f>
        <v>Cannock </v>
      </c>
      <c r="U4" s="1">
        <f>R8</f>
        <v>3</v>
      </c>
      <c r="W4" s="2">
        <f>H4</f>
        <v>6</v>
      </c>
      <c r="X4" s="1" t="str">
        <f>HLOOKUP(W4,Declarations!$B$2:$Q$4,Y4,FALSE)</f>
        <v>Mansfield</v>
      </c>
      <c r="Y4" s="1">
        <f>U4</f>
        <v>3</v>
      </c>
    </row>
    <row r="5" spans="1:25" ht="12.75">
      <c r="A5" s="280"/>
      <c r="B5" s="15">
        <v>3</v>
      </c>
      <c r="C5" s="16" t="str">
        <f>IF(ISNONTEXT(T5),"",T5)</f>
        <v>Tamworth</v>
      </c>
      <c r="D5" s="25">
        <v>8</v>
      </c>
      <c r="E5" s="33" t="s">
        <v>1783</v>
      </c>
      <c r="F5" s="15">
        <v>4</v>
      </c>
      <c r="G5" s="16" t="str">
        <f>IF(ISNONTEXT(X5),"",X5)</f>
        <v>Birchfield</v>
      </c>
      <c r="H5" s="25">
        <v>1</v>
      </c>
      <c r="I5" s="39" t="s">
        <v>1787</v>
      </c>
      <c r="J5" s="281"/>
      <c r="K5" s="281"/>
      <c r="L5" s="281"/>
      <c r="M5" s="281"/>
      <c r="N5" s="281"/>
      <c r="O5" s="281"/>
      <c r="P5" s="281"/>
      <c r="Q5" s="281"/>
      <c r="R5" s="2"/>
      <c r="S5" s="2">
        <f>D5</f>
        <v>8</v>
      </c>
      <c r="T5" s="1" t="str">
        <f>HLOOKUP(S5,Declarations!$B$2:$Q$4,U5,FALSE)</f>
        <v>Tamworth</v>
      </c>
      <c r="U5" s="1">
        <f>R8</f>
        <v>3</v>
      </c>
      <c r="W5" s="2">
        <f>H5</f>
        <v>1</v>
      </c>
      <c r="X5" s="1" t="str">
        <f>HLOOKUP(W5,Declarations!$B$2:$Q$4,Y5,FALSE)</f>
        <v>Birchfield</v>
      </c>
      <c r="Y5" s="1">
        <f>U5</f>
        <v>3</v>
      </c>
    </row>
    <row r="6" spans="1:25" ht="12.75">
      <c r="A6" s="280"/>
      <c r="B6" s="15">
        <v>5</v>
      </c>
      <c r="C6" s="16" t="str">
        <f>IF(ISNONTEXT(T6),"",T6)</f>
        <v>D.A.S.H</v>
      </c>
      <c r="D6" s="25">
        <v>4</v>
      </c>
      <c r="E6" s="33" t="s">
        <v>1784</v>
      </c>
      <c r="F6" s="15">
        <v>6</v>
      </c>
      <c r="G6" s="16" t="str">
        <f>IF(ISNONTEXT(X6),"",X6)</f>
        <v>Rugby</v>
      </c>
      <c r="H6" s="25">
        <v>7</v>
      </c>
      <c r="I6" s="39" t="s">
        <v>1788</v>
      </c>
      <c r="J6" s="281"/>
      <c r="K6" s="281"/>
      <c r="L6" s="281"/>
      <c r="M6" s="281"/>
      <c r="N6" s="281"/>
      <c r="O6" s="281"/>
      <c r="P6" s="281"/>
      <c r="Q6" s="281"/>
      <c r="R6" s="2"/>
      <c r="S6" s="2">
        <f>D6</f>
        <v>4</v>
      </c>
      <c r="T6" s="1" t="str">
        <f>HLOOKUP(S6,Declarations!$B$2:$Q$4,U6,FALSE)</f>
        <v>D.A.S.H</v>
      </c>
      <c r="U6" s="1">
        <f>R8</f>
        <v>3</v>
      </c>
      <c r="W6" s="2">
        <f>H6</f>
        <v>7</v>
      </c>
      <c r="X6" s="1" t="str">
        <f>HLOOKUP(W6,Declarations!$B$2:$Q$4,Y6,FALSE)</f>
        <v>Rugby</v>
      </c>
      <c r="Y6" s="1">
        <f>U6</f>
        <v>3</v>
      </c>
    </row>
    <row r="7" spans="1:25" ht="12.75">
      <c r="A7" s="98">
        <f>K60</f>
      </c>
      <c r="B7" s="17">
        <v>7</v>
      </c>
      <c r="C7" s="18" t="str">
        <f>IF(ISNONTEXT(T7),"",T7)</f>
        <v>Burton</v>
      </c>
      <c r="D7" s="26">
        <v>2</v>
      </c>
      <c r="E7" s="34" t="s">
        <v>1785</v>
      </c>
      <c r="F7" s="17">
        <v>8</v>
      </c>
      <c r="G7" s="18" t="str">
        <f>IF(ISNONTEXT(X7),"",X7)</f>
        <v>Leamington</v>
      </c>
      <c r="H7" s="26">
        <v>5</v>
      </c>
      <c r="I7" s="40" t="s">
        <v>1789</v>
      </c>
      <c r="J7" s="281"/>
      <c r="K7" s="281"/>
      <c r="L7" s="281"/>
      <c r="M7" s="281"/>
      <c r="N7" s="281"/>
      <c r="O7" s="281"/>
      <c r="P7" s="281"/>
      <c r="Q7" s="281"/>
      <c r="R7" s="2"/>
      <c r="S7" s="2">
        <f>D7</f>
        <v>2</v>
      </c>
      <c r="T7" s="1" t="str">
        <f>HLOOKUP(S7,Declarations!$B$2:$Q$4,U7,FALSE)</f>
        <v>Burton</v>
      </c>
      <c r="U7" s="1">
        <f>R8</f>
        <v>3</v>
      </c>
      <c r="W7" s="2">
        <f>H7</f>
        <v>5</v>
      </c>
      <c r="X7" s="1" t="str">
        <f>HLOOKUP(W7,Declarations!$B$2:$Q$4,Y7,FALSE)</f>
        <v>Leamington</v>
      </c>
      <c r="Y7" s="1">
        <f>U7</f>
        <v>3</v>
      </c>
    </row>
    <row r="8" spans="1:34" ht="12.75" hidden="1">
      <c r="A8" s="208"/>
      <c r="B8" s="204"/>
      <c r="C8" s="171"/>
      <c r="D8" s="172"/>
      <c r="E8" s="173"/>
      <c r="F8" s="170"/>
      <c r="G8" s="171"/>
      <c r="H8" s="172"/>
      <c r="I8" s="174"/>
      <c r="J8" s="11">
        <f>HLOOKUP(J$40,$S8:$AH9,2,FALSE)</f>
        <v>7</v>
      </c>
      <c r="K8" s="11">
        <f>HLOOKUP(K$40,$S8:$AH9,2,FALSE)</f>
        <v>4</v>
      </c>
      <c r="L8" s="11">
        <f aca="true" t="shared" si="1" ref="L8:Q8">HLOOKUP(L$40,$S8:$AH9,2,FALSE)</f>
        <v>10</v>
      </c>
      <c r="M8" s="11">
        <f t="shared" si="1"/>
        <v>6</v>
      </c>
      <c r="N8" s="11">
        <f t="shared" si="1"/>
        <v>3</v>
      </c>
      <c r="O8" s="11">
        <f t="shared" si="1"/>
        <v>9</v>
      </c>
      <c r="P8" s="11">
        <f t="shared" si="1"/>
        <v>5</v>
      </c>
      <c r="Q8" s="11">
        <f t="shared" si="1"/>
        <v>8</v>
      </c>
      <c r="R8" s="2">
        <v>3</v>
      </c>
      <c r="S8" s="2">
        <f>D4</f>
        <v>3</v>
      </c>
      <c r="T8" s="2">
        <f>H4</f>
        <v>6</v>
      </c>
      <c r="U8" s="2">
        <f>D5</f>
        <v>8</v>
      </c>
      <c r="V8" s="2">
        <f>H5</f>
        <v>1</v>
      </c>
      <c r="W8" s="2">
        <f>D6</f>
        <v>4</v>
      </c>
      <c r="X8" s="2">
        <f>H6</f>
        <v>7</v>
      </c>
      <c r="Y8" s="2">
        <f>D7</f>
        <v>2</v>
      </c>
      <c r="Z8" s="2">
        <f>H7</f>
        <v>5</v>
      </c>
      <c r="AA8" s="1">
        <f aca="true" t="shared" si="2" ref="AA8:AH8">HLOOKUP(S8,$J$40:$Y$41,2,FALSE)</f>
        <v>33</v>
      </c>
      <c r="AB8" s="1">
        <f t="shared" si="2"/>
        <v>66</v>
      </c>
      <c r="AC8" s="1">
        <f t="shared" si="2"/>
        <v>88</v>
      </c>
      <c r="AD8" s="1">
        <f t="shared" si="2"/>
        <v>11</v>
      </c>
      <c r="AE8" s="1">
        <f t="shared" si="2"/>
        <v>44</v>
      </c>
      <c r="AF8" s="1">
        <f t="shared" si="2"/>
        <v>77</v>
      </c>
      <c r="AG8" s="1">
        <f t="shared" si="2"/>
        <v>22</v>
      </c>
      <c r="AH8" s="1">
        <f t="shared" si="2"/>
        <v>55</v>
      </c>
    </row>
    <row r="9" spans="1:34" ht="12.75" hidden="1">
      <c r="A9" s="207"/>
      <c r="B9" s="205"/>
      <c r="C9" s="201"/>
      <c r="D9" s="203"/>
      <c r="E9" s="36"/>
      <c r="F9" s="175"/>
      <c r="G9" s="202"/>
      <c r="H9" s="203"/>
      <c r="I9" s="42"/>
      <c r="J9" s="11">
        <f>IF(LEFT(E4,1)="D",0,1)</f>
        <v>1</v>
      </c>
      <c r="K9" s="11">
        <f>IF(LEFT(I4,1)="D",0,1)</f>
        <v>1</v>
      </c>
      <c r="L9" s="11">
        <f>IF(LEFT(E5,1)="D",0,1)</f>
        <v>1</v>
      </c>
      <c r="M9" s="11">
        <f>IF(LEFT(I5,1)="D",0,1)</f>
        <v>1</v>
      </c>
      <c r="N9" s="11">
        <f>IF(LEFT(E6,1)="D",0,1)</f>
        <v>1</v>
      </c>
      <c r="O9" s="11">
        <f>IF(LEFT(I6,1)="D",0,1)</f>
        <v>1</v>
      </c>
      <c r="P9" s="11">
        <f>IF(LEFT(E7,1)="D",0,1)</f>
        <v>1</v>
      </c>
      <c r="Q9" s="11">
        <f>IF(LEFT(I7,1)="D",0,1)</f>
        <v>1</v>
      </c>
      <c r="S9" s="2">
        <f aca="true" t="shared" si="3" ref="S9:Z9">J$44*J9</f>
        <v>10</v>
      </c>
      <c r="T9" s="2">
        <f t="shared" si="3"/>
        <v>9</v>
      </c>
      <c r="U9" s="2">
        <f t="shared" si="3"/>
        <v>8</v>
      </c>
      <c r="V9" s="2">
        <f t="shared" si="3"/>
        <v>7</v>
      </c>
      <c r="W9" s="2">
        <f t="shared" si="3"/>
        <v>6</v>
      </c>
      <c r="X9" s="2">
        <f t="shared" si="3"/>
        <v>5</v>
      </c>
      <c r="Y9" s="2">
        <f t="shared" si="3"/>
        <v>4</v>
      </c>
      <c r="Z9" s="2">
        <f t="shared" si="3"/>
        <v>3</v>
      </c>
      <c r="AA9" s="1">
        <f>S9</f>
        <v>10</v>
      </c>
      <c r="AB9" s="1">
        <f aca="true" t="shared" si="4" ref="AB9:AH9">T9</f>
        <v>9</v>
      </c>
      <c r="AC9" s="1">
        <f t="shared" si="4"/>
        <v>8</v>
      </c>
      <c r="AD9" s="1">
        <f t="shared" si="4"/>
        <v>7</v>
      </c>
      <c r="AE9" s="1">
        <f t="shared" si="4"/>
        <v>6</v>
      </c>
      <c r="AF9" s="1">
        <f t="shared" si="4"/>
        <v>5</v>
      </c>
      <c r="AG9" s="1">
        <f t="shared" si="4"/>
        <v>4</v>
      </c>
      <c r="AH9" s="1">
        <f t="shared" si="4"/>
        <v>3</v>
      </c>
    </row>
    <row r="10" spans="1:25" ht="12.75">
      <c r="A10" s="279" t="s">
        <v>73</v>
      </c>
      <c r="B10" s="13">
        <v>1</v>
      </c>
      <c r="C10" s="14" t="str">
        <f>IF(ISNONTEXT(T10),"",T10)</f>
        <v>Tamworth</v>
      </c>
      <c r="D10" s="24">
        <v>8</v>
      </c>
      <c r="E10" s="32" t="s">
        <v>1790</v>
      </c>
      <c r="F10" s="13">
        <v>2</v>
      </c>
      <c r="G10" s="14" t="str">
        <f>IF(ISNONTEXT(X10),"",X10)</f>
        <v>Birchfield</v>
      </c>
      <c r="H10" s="24">
        <v>1</v>
      </c>
      <c r="I10" s="38" t="s">
        <v>1794</v>
      </c>
      <c r="J10" s="281">
        <f>IF(ISNUMBER(J14),J14,"")</f>
        <v>9</v>
      </c>
      <c r="K10" s="281">
        <f aca="true" t="shared" si="5" ref="K10:Q10">IF(ISNUMBER(K14),K14,"")</f>
        <v>3</v>
      </c>
      <c r="L10" s="281">
        <f t="shared" si="5"/>
        <v>7</v>
      </c>
      <c r="M10" s="281">
        <f t="shared" si="5"/>
        <v>5</v>
      </c>
      <c r="N10" s="281">
        <f t="shared" si="5"/>
        <v>4</v>
      </c>
      <c r="O10" s="281">
        <f t="shared" si="5"/>
        <v>6</v>
      </c>
      <c r="P10" s="281">
        <f t="shared" si="5"/>
        <v>8</v>
      </c>
      <c r="Q10" s="281">
        <f t="shared" si="5"/>
        <v>10</v>
      </c>
      <c r="R10" s="2"/>
      <c r="S10" s="2">
        <f>D10</f>
        <v>8</v>
      </c>
      <c r="T10" s="1" t="str">
        <f>HLOOKUP(S10,Declarations!$B$2:$Q$4,U10,FALSE)</f>
        <v>Tamworth</v>
      </c>
      <c r="U10" s="1">
        <f>R14</f>
        <v>3</v>
      </c>
      <c r="W10" s="2">
        <f>H10</f>
        <v>1</v>
      </c>
      <c r="X10" s="1" t="str">
        <f>HLOOKUP(W10,Declarations!$B$2:$Q$4,Y10,FALSE)</f>
        <v>Birchfield</v>
      </c>
      <c r="Y10" s="1">
        <f>U10</f>
        <v>3</v>
      </c>
    </row>
    <row r="11" spans="1:25" ht="12.75">
      <c r="A11" s="280"/>
      <c r="B11" s="15">
        <v>3</v>
      </c>
      <c r="C11" s="16" t="str">
        <f>IF(ISNONTEXT(T11),"",T11)</f>
        <v>Rugby</v>
      </c>
      <c r="D11" s="25">
        <v>7</v>
      </c>
      <c r="E11" s="33" t="s">
        <v>1791</v>
      </c>
      <c r="F11" s="15">
        <v>4</v>
      </c>
      <c r="G11" s="16" t="str">
        <f>IF(ISNONTEXT(X11),"",X11)</f>
        <v>Cannock </v>
      </c>
      <c r="H11" s="25">
        <v>3</v>
      </c>
      <c r="I11" s="39" t="s">
        <v>1795</v>
      </c>
      <c r="J11" s="281"/>
      <c r="K11" s="281"/>
      <c r="L11" s="281"/>
      <c r="M11" s="281"/>
      <c r="N11" s="281"/>
      <c r="O11" s="281"/>
      <c r="P11" s="281"/>
      <c r="Q11" s="281"/>
      <c r="R11" s="2"/>
      <c r="S11" s="2">
        <f>D11</f>
        <v>7</v>
      </c>
      <c r="T11" s="1" t="str">
        <f>HLOOKUP(S11,Declarations!$B$2:$Q$4,U11,FALSE)</f>
        <v>Rugby</v>
      </c>
      <c r="U11" s="1">
        <f>R14</f>
        <v>3</v>
      </c>
      <c r="W11" s="2">
        <f>H11</f>
        <v>3</v>
      </c>
      <c r="X11" s="1" t="str">
        <f>HLOOKUP(W11,Declarations!$B$2:$Q$4,Y11,FALSE)</f>
        <v>Cannock </v>
      </c>
      <c r="Y11" s="1">
        <f>U11</f>
        <v>3</v>
      </c>
    </row>
    <row r="12" spans="1:25" ht="12.75">
      <c r="A12" s="280"/>
      <c r="B12" s="15">
        <v>5</v>
      </c>
      <c r="C12" s="16" t="str">
        <f>IF(ISNONTEXT(T12),"",T12)</f>
        <v>Mansfield</v>
      </c>
      <c r="D12" s="25">
        <v>6</v>
      </c>
      <c r="E12" s="33" t="s">
        <v>1792</v>
      </c>
      <c r="F12" s="15">
        <v>6</v>
      </c>
      <c r="G12" s="16" t="str">
        <f>IF(ISNONTEXT(X12),"",X12)</f>
        <v>D.A.S.H</v>
      </c>
      <c r="H12" s="25">
        <v>4</v>
      </c>
      <c r="I12" s="39" t="s">
        <v>1796</v>
      </c>
      <c r="J12" s="281"/>
      <c r="K12" s="281"/>
      <c r="L12" s="281"/>
      <c r="M12" s="281"/>
      <c r="N12" s="281"/>
      <c r="O12" s="281"/>
      <c r="P12" s="281"/>
      <c r="Q12" s="281"/>
      <c r="R12" s="2"/>
      <c r="S12" s="2">
        <f>D12</f>
        <v>6</v>
      </c>
      <c r="T12" s="1" t="str">
        <f>HLOOKUP(S12,Declarations!$B$2:$Q$4,U12,FALSE)</f>
        <v>Mansfield</v>
      </c>
      <c r="U12" s="1">
        <f>R14</f>
        <v>3</v>
      </c>
      <c r="W12" s="2">
        <f>H12</f>
        <v>4</v>
      </c>
      <c r="X12" s="1" t="str">
        <f>HLOOKUP(W12,Declarations!$B$2:$Q$4,Y12,FALSE)</f>
        <v>D.A.S.H</v>
      </c>
      <c r="Y12" s="1">
        <f>U12</f>
        <v>3</v>
      </c>
    </row>
    <row r="13" spans="1:25" ht="12.75">
      <c r="A13" s="98">
        <f>K66</f>
      </c>
      <c r="B13" s="17">
        <v>7</v>
      </c>
      <c r="C13" s="18" t="str">
        <f>IF(ISNONTEXT(T13),"",T13)</f>
        <v>Leamington</v>
      </c>
      <c r="D13" s="26">
        <v>5</v>
      </c>
      <c r="E13" s="34" t="s">
        <v>1793</v>
      </c>
      <c r="F13" s="17">
        <v>8</v>
      </c>
      <c r="G13" s="18" t="str">
        <f>IF(ISNONTEXT(X13),"",X13)</f>
        <v>Burton</v>
      </c>
      <c r="H13" s="26">
        <v>2</v>
      </c>
      <c r="I13" s="40" t="s">
        <v>1797</v>
      </c>
      <c r="J13" s="281"/>
      <c r="K13" s="281"/>
      <c r="L13" s="281"/>
      <c r="M13" s="281"/>
      <c r="N13" s="281"/>
      <c r="O13" s="281"/>
      <c r="P13" s="281"/>
      <c r="Q13" s="281"/>
      <c r="R13" s="2"/>
      <c r="S13" s="2">
        <f>D13</f>
        <v>5</v>
      </c>
      <c r="T13" s="1" t="str">
        <f>HLOOKUP(S13,Declarations!$B$2:$Q$4,U13,FALSE)</f>
        <v>Leamington</v>
      </c>
      <c r="U13" s="1">
        <f>R14</f>
        <v>3</v>
      </c>
      <c r="W13" s="2">
        <f>H13</f>
        <v>2</v>
      </c>
      <c r="X13" s="1" t="str">
        <f>HLOOKUP(W13,Declarations!$B$2:$Q$4,Y13,FALSE)</f>
        <v>Burton</v>
      </c>
      <c r="Y13" s="1">
        <f>U13</f>
        <v>3</v>
      </c>
    </row>
    <row r="14" spans="1:34" ht="12.75" hidden="1">
      <c r="A14" s="208"/>
      <c r="B14" s="204"/>
      <c r="C14" s="171"/>
      <c r="D14" s="172"/>
      <c r="E14" s="173"/>
      <c r="F14" s="170"/>
      <c r="G14" s="171"/>
      <c r="H14" s="172"/>
      <c r="I14" s="174"/>
      <c r="J14" s="11">
        <f>HLOOKUP(J$40,$S14:$AH15,2,FALSE)</f>
        <v>9</v>
      </c>
      <c r="K14" s="11">
        <f>HLOOKUP(K$40,$S14:$AH15,2,FALSE)</f>
        <v>3</v>
      </c>
      <c r="L14" s="11">
        <f aca="true" t="shared" si="6" ref="L14:Q14">HLOOKUP(L$40,$S14:$AH15,2,FALSE)</f>
        <v>7</v>
      </c>
      <c r="M14" s="11">
        <f t="shared" si="6"/>
        <v>5</v>
      </c>
      <c r="N14" s="11">
        <f t="shared" si="6"/>
        <v>4</v>
      </c>
      <c r="O14" s="11">
        <f t="shared" si="6"/>
        <v>6</v>
      </c>
      <c r="P14" s="11">
        <f t="shared" si="6"/>
        <v>8</v>
      </c>
      <c r="Q14" s="11">
        <f t="shared" si="6"/>
        <v>10</v>
      </c>
      <c r="R14" s="2">
        <v>3</v>
      </c>
      <c r="S14" s="2">
        <f>D10</f>
        <v>8</v>
      </c>
      <c r="T14" s="2">
        <f>H10</f>
        <v>1</v>
      </c>
      <c r="U14" s="2">
        <f>D11</f>
        <v>7</v>
      </c>
      <c r="V14" s="2">
        <f>H11</f>
        <v>3</v>
      </c>
      <c r="W14" s="2">
        <f>D12</f>
        <v>6</v>
      </c>
      <c r="X14" s="2">
        <f>H12</f>
        <v>4</v>
      </c>
      <c r="Y14" s="2">
        <f>D13</f>
        <v>5</v>
      </c>
      <c r="Z14" s="2">
        <f>H13</f>
        <v>2</v>
      </c>
      <c r="AA14" s="1">
        <f aca="true" t="shared" si="7" ref="AA14:AH14">HLOOKUP(S14,$J$40:$Y$41,2,FALSE)</f>
        <v>88</v>
      </c>
      <c r="AB14" s="1">
        <f t="shared" si="7"/>
        <v>11</v>
      </c>
      <c r="AC14" s="1">
        <f t="shared" si="7"/>
        <v>77</v>
      </c>
      <c r="AD14" s="1">
        <f t="shared" si="7"/>
        <v>33</v>
      </c>
      <c r="AE14" s="1">
        <f t="shared" si="7"/>
        <v>66</v>
      </c>
      <c r="AF14" s="1">
        <f t="shared" si="7"/>
        <v>44</v>
      </c>
      <c r="AG14" s="1">
        <f t="shared" si="7"/>
        <v>55</v>
      </c>
      <c r="AH14" s="1">
        <f t="shared" si="7"/>
        <v>22</v>
      </c>
    </row>
    <row r="15" spans="1:34" ht="12.75" hidden="1">
      <c r="A15" s="207"/>
      <c r="B15" s="205"/>
      <c r="C15" s="201"/>
      <c r="D15" s="203"/>
      <c r="E15" s="36"/>
      <c r="F15" s="175"/>
      <c r="G15" s="202"/>
      <c r="H15" s="203"/>
      <c r="I15" s="42"/>
      <c r="J15" s="11">
        <f>IF(LEFT(E10,1)="D",0,1)</f>
        <v>1</v>
      </c>
      <c r="K15" s="11">
        <f>IF(LEFT(I10,1)="D",0,1)</f>
        <v>1</v>
      </c>
      <c r="L15" s="11">
        <f>IF(LEFT(E11,1)="D",0,1)</f>
        <v>1</v>
      </c>
      <c r="M15" s="11">
        <f>IF(LEFT(I11,1)="D",0,1)</f>
        <v>1</v>
      </c>
      <c r="N15" s="11">
        <f>IF(LEFT(E12,1)="D",0,1)</f>
        <v>1</v>
      </c>
      <c r="O15" s="11">
        <f>IF(LEFT(I12,1)="D",0,1)</f>
        <v>1</v>
      </c>
      <c r="P15" s="11">
        <f>IF(LEFT(E13,1)="D",0,1)</f>
        <v>1</v>
      </c>
      <c r="Q15" s="11">
        <f>IF(LEFT(I13,1)="D",0,1)</f>
        <v>1</v>
      </c>
      <c r="S15" s="2">
        <f aca="true" t="shared" si="8" ref="S15:Z15">J$44*J15</f>
        <v>10</v>
      </c>
      <c r="T15" s="2">
        <f t="shared" si="8"/>
        <v>9</v>
      </c>
      <c r="U15" s="2">
        <f t="shared" si="8"/>
        <v>8</v>
      </c>
      <c r="V15" s="2">
        <f t="shared" si="8"/>
        <v>7</v>
      </c>
      <c r="W15" s="2">
        <f t="shared" si="8"/>
        <v>6</v>
      </c>
      <c r="X15" s="2">
        <f t="shared" si="8"/>
        <v>5</v>
      </c>
      <c r="Y15" s="2">
        <f t="shared" si="8"/>
        <v>4</v>
      </c>
      <c r="Z15" s="2">
        <f t="shared" si="8"/>
        <v>3</v>
      </c>
      <c r="AA15" s="1">
        <f>S15</f>
        <v>10</v>
      </c>
      <c r="AB15" s="1">
        <f aca="true" t="shared" si="9" ref="AB15:AH15">T15</f>
        <v>9</v>
      </c>
      <c r="AC15" s="1">
        <f t="shared" si="9"/>
        <v>8</v>
      </c>
      <c r="AD15" s="1">
        <f t="shared" si="9"/>
        <v>7</v>
      </c>
      <c r="AE15" s="1">
        <f t="shared" si="9"/>
        <v>6</v>
      </c>
      <c r="AF15" s="1">
        <f t="shared" si="9"/>
        <v>5</v>
      </c>
      <c r="AG15" s="1">
        <f t="shared" si="9"/>
        <v>4</v>
      </c>
      <c r="AH15" s="1">
        <f t="shared" si="9"/>
        <v>3</v>
      </c>
    </row>
    <row r="16" spans="1:23" ht="12.75" hidden="1">
      <c r="A16" s="279"/>
      <c r="B16" s="13"/>
      <c r="C16" s="14"/>
      <c r="D16" s="49"/>
      <c r="E16" s="50"/>
      <c r="F16" s="13"/>
      <c r="G16" s="14"/>
      <c r="H16" s="49"/>
      <c r="I16" s="55"/>
      <c r="J16" s="281"/>
      <c r="K16" s="281"/>
      <c r="L16" s="281"/>
      <c r="M16" s="281"/>
      <c r="N16" s="281"/>
      <c r="O16" s="281"/>
      <c r="P16" s="281"/>
      <c r="Q16" s="281"/>
      <c r="R16" s="2"/>
      <c r="S16" s="2"/>
      <c r="W16" s="2"/>
    </row>
    <row r="17" spans="1:23" ht="12.75" hidden="1">
      <c r="A17" s="280"/>
      <c r="B17" s="15"/>
      <c r="C17" s="16"/>
      <c r="D17" s="51"/>
      <c r="E17" s="52"/>
      <c r="F17" s="15"/>
      <c r="G17" s="16"/>
      <c r="H17" s="51"/>
      <c r="I17" s="56"/>
      <c r="J17" s="281"/>
      <c r="K17" s="281"/>
      <c r="L17" s="281"/>
      <c r="M17" s="281"/>
      <c r="N17" s="281"/>
      <c r="O17" s="281"/>
      <c r="P17" s="281"/>
      <c r="Q17" s="281"/>
      <c r="R17" s="2"/>
      <c r="S17" s="2"/>
      <c r="W17" s="2"/>
    </row>
    <row r="18" spans="1:23" ht="12.75" hidden="1">
      <c r="A18" s="280"/>
      <c r="B18" s="15"/>
      <c r="C18" s="16"/>
      <c r="D18" s="51"/>
      <c r="E18" s="52"/>
      <c r="F18" s="15"/>
      <c r="G18" s="16"/>
      <c r="H18" s="51"/>
      <c r="I18" s="56"/>
      <c r="J18" s="281"/>
      <c r="K18" s="281"/>
      <c r="L18" s="281"/>
      <c r="M18" s="281"/>
      <c r="N18" s="281"/>
      <c r="O18" s="281"/>
      <c r="P18" s="281"/>
      <c r="Q18" s="281"/>
      <c r="R18" s="2"/>
      <c r="S18" s="2"/>
      <c r="W18" s="2"/>
    </row>
    <row r="19" spans="1:23" ht="12.75" hidden="1">
      <c r="A19" s="98"/>
      <c r="B19" s="17"/>
      <c r="C19" s="18"/>
      <c r="D19" s="53"/>
      <c r="E19" s="54"/>
      <c r="F19" s="17"/>
      <c r="G19" s="18"/>
      <c r="H19" s="53"/>
      <c r="I19" s="57"/>
      <c r="J19" s="281"/>
      <c r="K19" s="281"/>
      <c r="L19" s="281"/>
      <c r="M19" s="281"/>
      <c r="N19" s="281"/>
      <c r="O19" s="281"/>
      <c r="P19" s="281"/>
      <c r="Q19" s="281"/>
      <c r="R19" s="2"/>
      <c r="S19" s="2"/>
      <c r="W19" s="2"/>
    </row>
    <row r="20" spans="1:26" ht="12.75" hidden="1">
      <c r="A20" s="99"/>
      <c r="B20" s="19"/>
      <c r="C20" s="20"/>
      <c r="D20" s="58"/>
      <c r="E20" s="59"/>
      <c r="F20" s="19"/>
      <c r="G20" s="20"/>
      <c r="H20" s="58"/>
      <c r="I20" s="63"/>
      <c r="J20" s="11"/>
      <c r="K20" s="11"/>
      <c r="L20" s="11"/>
      <c r="M20" s="11"/>
      <c r="N20" s="11"/>
      <c r="O20" s="11"/>
      <c r="P20" s="11"/>
      <c r="Q20" s="11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hidden="1">
      <c r="A21" s="99"/>
      <c r="B21" s="21"/>
      <c r="C21" s="22"/>
      <c r="D21" s="60"/>
      <c r="E21" s="61"/>
      <c r="F21" s="21"/>
      <c r="G21" s="22"/>
      <c r="H21" s="60"/>
      <c r="I21" s="64"/>
      <c r="J21" s="10"/>
      <c r="K21" s="10"/>
      <c r="L21" s="10"/>
      <c r="M21" s="10"/>
      <c r="N21" s="10"/>
      <c r="O21" s="10"/>
      <c r="P21" s="10"/>
      <c r="Q21" s="10"/>
      <c r="S21" s="2"/>
      <c r="T21" s="2"/>
      <c r="U21" s="2"/>
      <c r="V21" s="2"/>
      <c r="W21" s="2"/>
      <c r="X21" s="2"/>
      <c r="Y21" s="2"/>
      <c r="Z21" s="2"/>
    </row>
    <row r="22" spans="1:23" ht="12.75" hidden="1">
      <c r="A22" s="279"/>
      <c r="B22" s="13"/>
      <c r="C22" s="14"/>
      <c r="D22" s="49"/>
      <c r="E22" s="50"/>
      <c r="F22" s="13"/>
      <c r="G22" s="14"/>
      <c r="H22" s="49"/>
      <c r="I22" s="55"/>
      <c r="J22" s="281"/>
      <c r="K22" s="281"/>
      <c r="L22" s="281"/>
      <c r="M22" s="281"/>
      <c r="N22" s="281"/>
      <c r="O22" s="281"/>
      <c r="P22" s="281"/>
      <c r="Q22" s="281"/>
      <c r="R22" s="2"/>
      <c r="S22" s="2"/>
      <c r="W22" s="2"/>
    </row>
    <row r="23" spans="1:23" ht="12.75" hidden="1">
      <c r="A23" s="280"/>
      <c r="B23" s="15"/>
      <c r="C23" s="16"/>
      <c r="D23" s="51"/>
      <c r="E23" s="52"/>
      <c r="F23" s="15"/>
      <c r="G23" s="16"/>
      <c r="H23" s="51"/>
      <c r="I23" s="56"/>
      <c r="J23" s="281"/>
      <c r="K23" s="281"/>
      <c r="L23" s="281"/>
      <c r="M23" s="281"/>
      <c r="N23" s="281"/>
      <c r="O23" s="281"/>
      <c r="P23" s="281"/>
      <c r="Q23" s="281"/>
      <c r="R23" s="2"/>
      <c r="S23" s="2"/>
      <c r="W23" s="2"/>
    </row>
    <row r="24" spans="1:23" ht="12.75" hidden="1">
      <c r="A24" s="280"/>
      <c r="B24" s="15"/>
      <c r="C24" s="16"/>
      <c r="D24" s="51"/>
      <c r="E24" s="52"/>
      <c r="F24" s="15"/>
      <c r="G24" s="16"/>
      <c r="H24" s="51"/>
      <c r="I24" s="56"/>
      <c r="J24" s="281"/>
      <c r="K24" s="281"/>
      <c r="L24" s="281"/>
      <c r="M24" s="281"/>
      <c r="N24" s="281"/>
      <c r="O24" s="281"/>
      <c r="P24" s="281"/>
      <c r="Q24" s="281"/>
      <c r="R24" s="2"/>
      <c r="S24" s="2"/>
      <c r="W24" s="2"/>
    </row>
    <row r="25" spans="1:23" ht="12.75" hidden="1">
      <c r="A25" s="98"/>
      <c r="B25" s="17"/>
      <c r="C25" s="18"/>
      <c r="D25" s="53"/>
      <c r="E25" s="54"/>
      <c r="F25" s="17"/>
      <c r="G25" s="18"/>
      <c r="H25" s="53"/>
      <c r="I25" s="57"/>
      <c r="J25" s="281"/>
      <c r="K25" s="281"/>
      <c r="L25" s="281"/>
      <c r="M25" s="281"/>
      <c r="N25" s="281"/>
      <c r="O25" s="281"/>
      <c r="P25" s="281"/>
      <c r="Q25" s="281"/>
      <c r="R25" s="2"/>
      <c r="S25" s="2"/>
      <c r="W25" s="2"/>
    </row>
    <row r="26" spans="1:26" ht="12.75" hidden="1">
      <c r="A26" s="99"/>
      <c r="B26" s="19"/>
      <c r="C26" s="20"/>
      <c r="D26" s="58"/>
      <c r="E26" s="59"/>
      <c r="F26" s="19"/>
      <c r="G26" s="20"/>
      <c r="H26" s="58"/>
      <c r="I26" s="63"/>
      <c r="J26" s="11"/>
      <c r="K26" s="11"/>
      <c r="L26" s="11"/>
      <c r="M26" s="11"/>
      <c r="N26" s="11"/>
      <c r="O26" s="11"/>
      <c r="P26" s="11"/>
      <c r="Q26" s="11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hidden="1">
      <c r="A27" s="99"/>
      <c r="B27" s="21"/>
      <c r="C27" s="22"/>
      <c r="D27" s="60"/>
      <c r="E27" s="61"/>
      <c r="F27" s="21"/>
      <c r="G27" s="22"/>
      <c r="H27" s="60"/>
      <c r="I27" s="64"/>
      <c r="J27" s="10"/>
      <c r="K27" s="10"/>
      <c r="L27" s="10"/>
      <c r="M27" s="10"/>
      <c r="N27" s="10"/>
      <c r="O27" s="10"/>
      <c r="P27" s="10"/>
      <c r="Q27" s="10"/>
      <c r="S27" s="2"/>
      <c r="T27" s="2"/>
      <c r="U27" s="2"/>
      <c r="V27" s="2"/>
      <c r="W27" s="2"/>
      <c r="X27" s="2"/>
      <c r="Y27" s="2"/>
      <c r="Z27" s="2"/>
    </row>
    <row r="28" spans="1:23" ht="12.75" hidden="1">
      <c r="A28" s="279"/>
      <c r="B28" s="13"/>
      <c r="C28" s="14"/>
      <c r="D28" s="49"/>
      <c r="E28" s="50"/>
      <c r="F28" s="13"/>
      <c r="G28" s="14"/>
      <c r="H28" s="49"/>
      <c r="I28" s="55"/>
      <c r="J28" s="281"/>
      <c r="K28" s="281"/>
      <c r="L28" s="281"/>
      <c r="M28" s="281"/>
      <c r="N28" s="281"/>
      <c r="O28" s="281"/>
      <c r="P28" s="281"/>
      <c r="Q28" s="281"/>
      <c r="R28" s="2"/>
      <c r="S28" s="2"/>
      <c r="W28" s="2"/>
    </row>
    <row r="29" spans="1:23" ht="12.75" hidden="1">
      <c r="A29" s="280"/>
      <c r="B29" s="15"/>
      <c r="C29" s="16"/>
      <c r="D29" s="51"/>
      <c r="E29" s="52"/>
      <c r="F29" s="15"/>
      <c r="G29" s="16"/>
      <c r="H29" s="51"/>
      <c r="I29" s="56"/>
      <c r="J29" s="281"/>
      <c r="K29" s="281"/>
      <c r="L29" s="281"/>
      <c r="M29" s="281"/>
      <c r="N29" s="281"/>
      <c r="O29" s="281"/>
      <c r="P29" s="281"/>
      <c r="Q29" s="281"/>
      <c r="R29" s="2"/>
      <c r="S29" s="2"/>
      <c r="W29" s="2"/>
    </row>
    <row r="30" spans="1:23" ht="12.75" hidden="1">
      <c r="A30" s="280"/>
      <c r="B30" s="15"/>
      <c r="C30" s="16"/>
      <c r="D30" s="51"/>
      <c r="E30" s="52"/>
      <c r="F30" s="15"/>
      <c r="G30" s="16"/>
      <c r="H30" s="51"/>
      <c r="I30" s="56"/>
      <c r="J30" s="281"/>
      <c r="K30" s="281"/>
      <c r="L30" s="281"/>
      <c r="M30" s="281"/>
      <c r="N30" s="281"/>
      <c r="O30" s="281"/>
      <c r="P30" s="281"/>
      <c r="Q30" s="281"/>
      <c r="R30" s="2"/>
      <c r="S30" s="2"/>
      <c r="W30" s="2"/>
    </row>
    <row r="31" spans="1:23" ht="12.75" hidden="1">
      <c r="A31" s="98"/>
      <c r="B31" s="17"/>
      <c r="C31" s="18"/>
      <c r="D31" s="53"/>
      <c r="E31" s="54"/>
      <c r="F31" s="17"/>
      <c r="G31" s="18"/>
      <c r="H31" s="53"/>
      <c r="I31" s="57"/>
      <c r="J31" s="281"/>
      <c r="K31" s="281"/>
      <c r="L31" s="281"/>
      <c r="M31" s="281"/>
      <c r="N31" s="281"/>
      <c r="O31" s="281"/>
      <c r="P31" s="281"/>
      <c r="Q31" s="281"/>
      <c r="R31" s="2"/>
      <c r="S31" s="2"/>
      <c r="W31" s="2"/>
    </row>
    <row r="32" spans="1:26" ht="12.75" hidden="1">
      <c r="A32" s="99"/>
      <c r="B32" s="19"/>
      <c r="C32" s="20"/>
      <c r="D32" s="58"/>
      <c r="E32" s="59"/>
      <c r="F32" s="19"/>
      <c r="G32" s="20"/>
      <c r="H32" s="58"/>
      <c r="I32" s="63"/>
      <c r="J32" s="11"/>
      <c r="K32" s="11"/>
      <c r="L32" s="11"/>
      <c r="M32" s="11"/>
      <c r="N32" s="11"/>
      <c r="O32" s="11"/>
      <c r="P32" s="11"/>
      <c r="Q32" s="11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hidden="1">
      <c r="A33" s="99"/>
      <c r="B33" s="15"/>
      <c r="C33" s="16"/>
      <c r="D33" s="62"/>
      <c r="E33" s="52"/>
      <c r="F33" s="15"/>
      <c r="G33" s="16"/>
      <c r="H33" s="62"/>
      <c r="I33" s="56"/>
      <c r="J33" s="10"/>
      <c r="K33" s="10"/>
      <c r="L33" s="10"/>
      <c r="M33" s="10"/>
      <c r="N33" s="10"/>
      <c r="O33" s="10"/>
      <c r="P33" s="10"/>
      <c r="Q33" s="10"/>
      <c r="S33" s="2"/>
      <c r="T33" s="2"/>
      <c r="U33" s="2"/>
      <c r="V33" s="2"/>
      <c r="W33" s="2"/>
      <c r="X33" s="2"/>
      <c r="Y33" s="2"/>
      <c r="Z33" s="2"/>
    </row>
    <row r="34" spans="1:23" ht="12.75" hidden="1">
      <c r="A34" s="279"/>
      <c r="B34" s="15"/>
      <c r="C34" s="16"/>
      <c r="D34" s="51"/>
      <c r="E34" s="52"/>
      <c r="F34" s="15"/>
      <c r="G34" s="16"/>
      <c r="H34" s="51"/>
      <c r="I34" s="56"/>
      <c r="J34" s="281"/>
      <c r="K34" s="281"/>
      <c r="L34" s="281"/>
      <c r="M34" s="281"/>
      <c r="N34" s="281"/>
      <c r="O34" s="281"/>
      <c r="P34" s="281"/>
      <c r="Q34" s="281"/>
      <c r="R34" s="2"/>
      <c r="S34" s="2"/>
      <c r="W34" s="2"/>
    </row>
    <row r="35" spans="1:23" ht="12.75" hidden="1">
      <c r="A35" s="280"/>
      <c r="B35" s="15"/>
      <c r="C35" s="16"/>
      <c r="D35" s="51"/>
      <c r="E35" s="52"/>
      <c r="F35" s="15"/>
      <c r="G35" s="16"/>
      <c r="H35" s="51"/>
      <c r="I35" s="56"/>
      <c r="J35" s="281"/>
      <c r="K35" s="281"/>
      <c r="L35" s="281"/>
      <c r="M35" s="281"/>
      <c r="N35" s="281"/>
      <c r="O35" s="281"/>
      <c r="P35" s="281"/>
      <c r="Q35" s="281"/>
      <c r="R35" s="2"/>
      <c r="S35" s="2"/>
      <c r="W35" s="2"/>
    </row>
    <row r="36" spans="1:23" ht="12.75" hidden="1">
      <c r="A36" s="280"/>
      <c r="B36" s="15"/>
      <c r="C36" s="16"/>
      <c r="D36" s="51"/>
      <c r="E36" s="52"/>
      <c r="F36" s="15"/>
      <c r="G36" s="16"/>
      <c r="H36" s="51"/>
      <c r="I36" s="56"/>
      <c r="J36" s="281"/>
      <c r="K36" s="281"/>
      <c r="L36" s="281"/>
      <c r="M36" s="281"/>
      <c r="N36" s="281"/>
      <c r="O36" s="281"/>
      <c r="P36" s="281"/>
      <c r="Q36" s="281"/>
      <c r="R36" s="2"/>
      <c r="S36" s="2"/>
      <c r="W36" s="2"/>
    </row>
    <row r="37" spans="1:23" ht="12.75" hidden="1">
      <c r="A37" s="98"/>
      <c r="B37" s="17"/>
      <c r="C37" s="18"/>
      <c r="D37" s="53"/>
      <c r="E37" s="54"/>
      <c r="F37" s="17"/>
      <c r="G37" s="18"/>
      <c r="H37" s="53"/>
      <c r="I37" s="57"/>
      <c r="J37" s="281"/>
      <c r="K37" s="281"/>
      <c r="L37" s="281"/>
      <c r="M37" s="281"/>
      <c r="N37" s="281"/>
      <c r="O37" s="281"/>
      <c r="P37" s="281"/>
      <c r="Q37" s="281"/>
      <c r="R37" s="2"/>
      <c r="S37" s="2"/>
      <c r="W37" s="2"/>
    </row>
    <row r="38" spans="10:26" ht="12.75" hidden="1"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9:26" ht="12.75" hidden="1">
      <c r="S39" s="2"/>
      <c r="T39" s="2"/>
      <c r="U39" s="2"/>
      <c r="V39" s="2"/>
      <c r="W39" s="2"/>
      <c r="X39" s="2"/>
      <c r="Y39" s="2"/>
      <c r="Z39" s="2"/>
    </row>
    <row r="40" spans="9:25" ht="12.75" hidden="1">
      <c r="I40" s="1" t="s">
        <v>25</v>
      </c>
      <c r="J40" s="2">
        <f>Teams!B4</f>
        <v>1</v>
      </c>
      <c r="K40" s="2">
        <f>Teams!B5</f>
        <v>2</v>
      </c>
      <c r="L40" s="2">
        <f>Teams!B6</f>
        <v>3</v>
      </c>
      <c r="M40" s="2">
        <f>Teams!B7</f>
        <v>4</v>
      </c>
      <c r="N40" s="2">
        <f>Teams!B8</f>
        <v>5</v>
      </c>
      <c r="O40" s="2">
        <f>Teams!B9</f>
        <v>6</v>
      </c>
      <c r="P40" s="2">
        <f>Teams!B10</f>
        <v>7</v>
      </c>
      <c r="Q40" s="2">
        <f>Teams!B11</f>
        <v>8</v>
      </c>
      <c r="R40" s="1">
        <f>J41</f>
        <v>11</v>
      </c>
      <c r="S40" s="1">
        <f aca="true" t="shared" si="10" ref="S40:Y40">K41</f>
        <v>22</v>
      </c>
      <c r="T40" s="1">
        <f t="shared" si="10"/>
        <v>33</v>
      </c>
      <c r="U40" s="1">
        <f t="shared" si="10"/>
        <v>44</v>
      </c>
      <c r="V40" s="1">
        <f t="shared" si="10"/>
        <v>55</v>
      </c>
      <c r="W40" s="1">
        <f t="shared" si="10"/>
        <v>66</v>
      </c>
      <c r="X40" s="1">
        <f t="shared" si="10"/>
        <v>77</v>
      </c>
      <c r="Y40" s="1">
        <f t="shared" si="10"/>
        <v>88</v>
      </c>
    </row>
    <row r="41" spans="9:25" ht="12.75" hidden="1">
      <c r="I41" s="1" t="s">
        <v>26</v>
      </c>
      <c r="J41" s="2">
        <f>Teams!C4</f>
        <v>11</v>
      </c>
      <c r="K41" s="2">
        <f>Teams!C5</f>
        <v>22</v>
      </c>
      <c r="L41" s="2">
        <f>Teams!C6</f>
        <v>33</v>
      </c>
      <c r="M41" s="2">
        <f>Teams!C7</f>
        <v>44</v>
      </c>
      <c r="N41" s="2">
        <f>Teams!C8</f>
        <v>55</v>
      </c>
      <c r="O41" s="2">
        <f>Teams!C9</f>
        <v>66</v>
      </c>
      <c r="P41" s="2">
        <f>Teams!C10</f>
        <v>77</v>
      </c>
      <c r="Q41" s="2">
        <f>Teams!C11</f>
        <v>88</v>
      </c>
      <c r="R41" s="1">
        <f>J40</f>
        <v>1</v>
      </c>
      <c r="S41" s="1">
        <f aca="true" t="shared" si="11" ref="S41:Y41">K40</f>
        <v>2</v>
      </c>
      <c r="T41" s="1">
        <f t="shared" si="11"/>
        <v>3</v>
      </c>
      <c r="U41" s="1">
        <f t="shared" si="11"/>
        <v>4</v>
      </c>
      <c r="V41" s="1">
        <f t="shared" si="11"/>
        <v>5</v>
      </c>
      <c r="W41" s="1">
        <f t="shared" si="11"/>
        <v>6</v>
      </c>
      <c r="X41" s="1">
        <f t="shared" si="11"/>
        <v>7</v>
      </c>
      <c r="Y41" s="1">
        <f t="shared" si="11"/>
        <v>8</v>
      </c>
    </row>
    <row r="42" spans="10:17" ht="12.75" hidden="1">
      <c r="J42" s="2"/>
      <c r="K42" s="2"/>
      <c r="L42" s="2"/>
      <c r="M42" s="2"/>
      <c r="N42" s="2"/>
      <c r="O42" s="2"/>
      <c r="P42" s="2"/>
      <c r="Q42" s="2"/>
    </row>
    <row r="43" spans="9:17" ht="12.75" hidden="1">
      <c r="I43" s="1" t="s">
        <v>3</v>
      </c>
      <c r="J43" s="2">
        <v>1</v>
      </c>
      <c r="K43" s="2">
        <v>2</v>
      </c>
      <c r="L43" s="2">
        <v>3</v>
      </c>
      <c r="M43" s="2">
        <v>4</v>
      </c>
      <c r="N43" s="2">
        <v>5</v>
      </c>
      <c r="O43" s="2">
        <v>6</v>
      </c>
      <c r="P43" s="2">
        <v>7</v>
      </c>
      <c r="Q43" s="2">
        <v>8</v>
      </c>
    </row>
    <row r="44" spans="9:17" ht="12.75" hidden="1">
      <c r="I44" s="1" t="s">
        <v>28</v>
      </c>
      <c r="J44" s="2">
        <f>Teams!B15</f>
        <v>10</v>
      </c>
      <c r="K44" s="2">
        <f>Teams!B16</f>
        <v>9</v>
      </c>
      <c r="L44" s="2">
        <f>Teams!B17</f>
        <v>8</v>
      </c>
      <c r="M44" s="2">
        <f>Teams!B18</f>
        <v>7</v>
      </c>
      <c r="N44" s="2">
        <f>Teams!B19</f>
        <v>6</v>
      </c>
      <c r="O44" s="2">
        <f>Teams!B20</f>
        <v>5</v>
      </c>
      <c r="P44" s="2">
        <f>Teams!B21</f>
        <v>4</v>
      </c>
      <c r="Q44" s="2">
        <f>Teams!B22</f>
        <v>3</v>
      </c>
    </row>
    <row r="45" spans="9:17" ht="12.75" hidden="1">
      <c r="I45" s="1" t="s">
        <v>29</v>
      </c>
      <c r="J45" s="2">
        <f>Teams!C15</f>
        <v>8</v>
      </c>
      <c r="K45" s="2">
        <f>Teams!C16</f>
        <v>7</v>
      </c>
      <c r="L45" s="2">
        <f>Teams!C17</f>
        <v>6</v>
      </c>
      <c r="M45" s="2">
        <f>Teams!C18</f>
        <v>5</v>
      </c>
      <c r="N45" s="2">
        <f>Teams!C19</f>
        <v>4</v>
      </c>
      <c r="O45" s="2">
        <f>Teams!C20</f>
        <v>3</v>
      </c>
      <c r="P45" s="2">
        <f>Teams!C21</f>
        <v>2</v>
      </c>
      <c r="Q45" s="2">
        <f>Teams!C22</f>
        <v>1</v>
      </c>
    </row>
    <row r="46" ht="17.25" customHeight="1"/>
    <row r="47" spans="8:17" ht="12.75">
      <c r="H47" s="283" t="s">
        <v>34</v>
      </c>
      <c r="I47" s="284"/>
      <c r="J47" s="12">
        <f>IF(J48&gt;0,J48,"")</f>
        <v>16</v>
      </c>
      <c r="K47" s="12">
        <f aca="true" t="shared" si="12" ref="K47:Q47">IF(K48&gt;0,K48,"")</f>
        <v>7</v>
      </c>
      <c r="L47" s="12">
        <f t="shared" si="12"/>
        <v>17</v>
      </c>
      <c r="M47" s="12">
        <f t="shared" si="12"/>
        <v>11</v>
      </c>
      <c r="N47" s="12">
        <f t="shared" si="12"/>
        <v>7</v>
      </c>
      <c r="O47" s="12">
        <f t="shared" si="12"/>
        <v>15</v>
      </c>
      <c r="P47" s="12">
        <f t="shared" si="12"/>
        <v>13</v>
      </c>
      <c r="Q47" s="12">
        <f t="shared" si="12"/>
        <v>18</v>
      </c>
    </row>
    <row r="48" spans="10:17" ht="12.75" hidden="1">
      <c r="J48" s="1">
        <f>SUM(J34,J28,J22,J16,J10,J4)</f>
        <v>16</v>
      </c>
      <c r="K48" s="1">
        <f aca="true" t="shared" si="13" ref="K48:Q48">SUM(K34,K28,K22,K16,K10,K4)</f>
        <v>7</v>
      </c>
      <c r="L48" s="1">
        <f t="shared" si="13"/>
        <v>17</v>
      </c>
      <c r="M48" s="1">
        <f t="shared" si="13"/>
        <v>11</v>
      </c>
      <c r="N48" s="1">
        <f t="shared" si="13"/>
        <v>7</v>
      </c>
      <c r="O48" s="1">
        <f t="shared" si="13"/>
        <v>15</v>
      </c>
      <c r="P48" s="1">
        <f t="shared" si="13"/>
        <v>13</v>
      </c>
      <c r="Q48" s="1">
        <f t="shared" si="13"/>
        <v>18</v>
      </c>
    </row>
    <row r="49" ht="14.25">
      <c r="A49" s="107" t="s">
        <v>122</v>
      </c>
    </row>
    <row r="50" ht="12.75">
      <c r="A50" s="31"/>
    </row>
    <row r="60" spans="4:11" ht="12.75" hidden="1">
      <c r="D60" s="1">
        <f>COUNTIF(D4:D7,"&gt;0")</f>
        <v>4</v>
      </c>
      <c r="H60" s="1">
        <f>COUNTIF(H4:H7,"&gt;0")</f>
        <v>4</v>
      </c>
      <c r="J60" s="1">
        <f>COUNTIF(J4:Q7,"&gt;=0")</f>
        <v>8</v>
      </c>
      <c r="K60" s="1">
        <f>IF(D60+H60&gt;J60,"Error","")</f>
      </c>
    </row>
    <row r="61" ht="12.75" hidden="1"/>
    <row r="62" ht="12.75" hidden="1"/>
    <row r="63" ht="12.75" hidden="1"/>
    <row r="64" ht="12.75" hidden="1"/>
    <row r="65" ht="12.75" hidden="1"/>
    <row r="66" spans="4:11" ht="12.75" hidden="1">
      <c r="D66" s="1">
        <f>COUNTIF(D10:D13,"&gt;0")</f>
        <v>4</v>
      </c>
      <c r="H66" s="1">
        <f>COUNTIF(H10:H13,"&gt;0")</f>
        <v>4</v>
      </c>
      <c r="J66" s="1">
        <f>COUNTIF(J10:Q13,"&gt;=0")</f>
        <v>8</v>
      </c>
      <c r="K66" s="1">
        <f>IF(D66+H66&gt;J66,"Error","")</f>
      </c>
    </row>
    <row r="67" ht="12.75" hidden="1"/>
    <row r="68" ht="12.75" hidden="1"/>
    <row r="69" ht="12.75" hidden="1"/>
    <row r="70" ht="12.75" hidden="1"/>
    <row r="71" ht="12.75" hidden="1"/>
    <row r="72" spans="4:11" ht="12.75" hidden="1">
      <c r="D72" s="1">
        <f>COUNTIF(D16:D19,"&gt;0")</f>
        <v>0</v>
      </c>
      <c r="H72" s="1">
        <f>COUNTIF(H16:H19,"&gt;0")</f>
        <v>0</v>
      </c>
      <c r="J72" s="1">
        <f>COUNTIF(J16:Q19,"&gt;=0")</f>
        <v>0</v>
      </c>
      <c r="K72" s="1">
        <f>IF(D72+H72&gt;J72,"Error","")</f>
      </c>
    </row>
    <row r="73" ht="12.75" hidden="1"/>
    <row r="74" ht="12.75" hidden="1"/>
    <row r="75" ht="12.75" hidden="1"/>
    <row r="76" ht="12.75" hidden="1"/>
    <row r="77" ht="12.75" hidden="1"/>
    <row r="78" spans="4:11" ht="12.75" hidden="1">
      <c r="D78" s="1">
        <f>COUNTIF(D22:D25,"&gt;0")</f>
        <v>0</v>
      </c>
      <c r="H78" s="1">
        <f>COUNTIF(H22:H25,"&gt;0")</f>
        <v>0</v>
      </c>
      <c r="J78" s="1">
        <f>COUNTIF(J22:Q25,"&gt;=0")</f>
        <v>0</v>
      </c>
      <c r="K78" s="1">
        <f>IF(D78+H78&gt;J78,"Error","")</f>
      </c>
    </row>
    <row r="79" ht="12.75" hidden="1"/>
    <row r="80" ht="12.75" hidden="1"/>
    <row r="81" ht="12.75" hidden="1"/>
    <row r="82" ht="12.75" hidden="1"/>
    <row r="83" ht="12.75" hidden="1"/>
    <row r="84" spans="4:11" ht="12.75" hidden="1">
      <c r="D84" s="1">
        <f>COUNTIF(D28:D31,"&gt;0")</f>
        <v>0</v>
      </c>
      <c r="H84" s="1">
        <f>COUNTIF(H28:H31,"&gt;0")</f>
        <v>0</v>
      </c>
      <c r="J84" s="1">
        <f>COUNTIF(J28:Q31,"&gt;=0")</f>
        <v>0</v>
      </c>
      <c r="K84" s="1">
        <f>IF(D84+H84&gt;J84,"Error","")</f>
      </c>
    </row>
    <row r="85" ht="12.75" hidden="1"/>
    <row r="86" ht="12.75" hidden="1"/>
    <row r="87" ht="12.75" hidden="1"/>
    <row r="88" ht="12.75" hidden="1"/>
    <row r="89" ht="12.75" hidden="1"/>
    <row r="90" spans="4:11" ht="12.75" hidden="1">
      <c r="D90" s="1">
        <f>COUNTIF(D34:D37,"&gt;0")</f>
        <v>0</v>
      </c>
      <c r="H90" s="1">
        <f>COUNTIF(H34:H37,"&gt;0")</f>
        <v>0</v>
      </c>
      <c r="J90" s="1">
        <f>COUNTIF(J34:Q37,"&gt;=0")</f>
        <v>0</v>
      </c>
      <c r="K90" s="1">
        <f>IF(D90+H90&gt;J90,"Error","")</f>
      </c>
    </row>
  </sheetData>
  <sheetProtection password="D857" sheet="1" objects="1" scenarios="1"/>
  <mergeCells count="56">
    <mergeCell ref="A10:A12"/>
    <mergeCell ref="A16:A18"/>
    <mergeCell ref="A22:A24"/>
    <mergeCell ref="A28:A30"/>
    <mergeCell ref="Q34:Q37"/>
    <mergeCell ref="H47:I47"/>
    <mergeCell ref="M34:M37"/>
    <mergeCell ref="N34:N37"/>
    <mergeCell ref="O34:O37"/>
    <mergeCell ref="P34:P37"/>
    <mergeCell ref="J34:J37"/>
    <mergeCell ref="K34:K37"/>
    <mergeCell ref="L34:L37"/>
    <mergeCell ref="A34:A36"/>
    <mergeCell ref="Q22:Q25"/>
    <mergeCell ref="J28:J31"/>
    <mergeCell ref="K28:K31"/>
    <mergeCell ref="L28:L31"/>
    <mergeCell ref="M28:M31"/>
    <mergeCell ref="N28:N31"/>
    <mergeCell ref="O28:O31"/>
    <mergeCell ref="P28:P31"/>
    <mergeCell ref="Q28:Q31"/>
    <mergeCell ref="M22:M25"/>
    <mergeCell ref="N22:N25"/>
    <mergeCell ref="O22:O25"/>
    <mergeCell ref="P22:P25"/>
    <mergeCell ref="J22:J25"/>
    <mergeCell ref="K22:K25"/>
    <mergeCell ref="L22:L25"/>
    <mergeCell ref="Q10:Q13"/>
    <mergeCell ref="J16:J19"/>
    <mergeCell ref="K16:K19"/>
    <mergeCell ref="L16:L19"/>
    <mergeCell ref="M16:M19"/>
    <mergeCell ref="N16:N19"/>
    <mergeCell ref="O16:O19"/>
    <mergeCell ref="P16:P19"/>
    <mergeCell ref="Q16:Q19"/>
    <mergeCell ref="P4:P7"/>
    <mergeCell ref="Q4:Q7"/>
    <mergeCell ref="J10:J13"/>
    <mergeCell ref="K10:K13"/>
    <mergeCell ref="L10:L13"/>
    <mergeCell ref="M10:M13"/>
    <mergeCell ref="N10:N13"/>
    <mergeCell ref="O10:O13"/>
    <mergeCell ref="P10:P13"/>
    <mergeCell ref="L4:L7"/>
    <mergeCell ref="M4:M7"/>
    <mergeCell ref="N4:N7"/>
    <mergeCell ref="O4:O7"/>
    <mergeCell ref="D1:E1"/>
    <mergeCell ref="J4:J7"/>
    <mergeCell ref="K4:K7"/>
    <mergeCell ref="A4:A6"/>
  </mergeCells>
  <conditionalFormatting sqref="J4:Q7 J10:Q13">
    <cfRule type="cellIs" priority="1" dxfId="2" operator="equal" stopIfTrue="1">
      <formula>0</formula>
    </cfRule>
  </conditionalFormatting>
  <dataValidations count="3">
    <dataValidation type="list" allowBlank="1" showDropDown="1" showInputMessage="1" showErrorMessage="1" errorTitle="Bad A String" error="A string Value must be 1, 2, 3, ...8" sqref="D28:D31 H28:H31 H16:H19 D16:D19">
      <formula1>$J$40:$Q$40</formula1>
    </dataValidation>
    <dataValidation type="list" allowBlank="1" showDropDown="1" showInputMessage="1" showErrorMessage="1" errorTitle="Bad B string ID" error="B string ID must be 11, 22, 33, ... 88" sqref="D34:D37 H34:H37 D22:D25 H22:H25">
      <formula1>$J$41:$Q$41</formula1>
    </dataValidation>
    <dataValidation type="list" allowBlank="1" showDropDown="1" showInputMessage="1" showErrorMessage="1" errorTitle="Relay ID" error="The Relay ID must be a valid A string ID" sqref="D4:D7 D10:D13 H10:H13 H4:H7">
      <formula1>$J$40:$Q$40</formula1>
    </dataValidation>
  </dataValidations>
  <hyperlinks>
    <hyperlink ref="A49" location="Summary!A1" display="Back to Summary"/>
  </hyperlinks>
  <printOptions/>
  <pageMargins left="0.75" right="0.75" top="1" bottom="1" header="0.5" footer="0.5"/>
  <pageSetup fitToHeight="1" fitToWidth="1" horizontalDpi="300" verticalDpi="300" orientation="landscape" paperSize="9" scale="95" r:id="rId1"/>
  <headerFooter alignWithMargins="0">
    <oddFooter>&amp;L&amp;A&amp;CProduced by Tony Noel  (tony.noel@whsmithnet.co.uk)&amp;RPage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B3:K27"/>
  <sheetViews>
    <sheetView showGridLines="0" zoomScale="75" zoomScaleNormal="75" workbookViewId="0" topLeftCell="A1">
      <selection activeCell="L6" sqref="L6"/>
    </sheetView>
  </sheetViews>
  <sheetFormatPr defaultColWidth="9.00390625" defaultRowHeight="14.25"/>
  <cols>
    <col min="1" max="1" width="6.00390625" style="76" customWidth="1"/>
    <col min="2" max="2" width="14.625" style="76" bestFit="1" customWidth="1"/>
    <col min="3" max="10" width="10.625" style="76" customWidth="1"/>
    <col min="11" max="11" width="0" style="76" hidden="1" customWidth="1"/>
    <col min="12" max="16384" width="9.00390625" style="76" customWidth="1"/>
  </cols>
  <sheetData>
    <row r="3" spans="2:10" s="6" customFormat="1" ht="18.75" customHeight="1">
      <c r="B3" s="9"/>
      <c r="C3" s="48" t="str">
        <f>Track1!J3</f>
        <v>Birchfield</v>
      </c>
      <c r="D3" s="48" t="str">
        <f>Track1!K3</f>
        <v>Burton</v>
      </c>
      <c r="E3" s="48" t="str">
        <f>Track1!L3</f>
        <v>Cannock </v>
      </c>
      <c r="F3" s="48" t="str">
        <f>Track1!M3</f>
        <v>D.A.S.H</v>
      </c>
      <c r="G3" s="48" t="str">
        <f>Track1!N3</f>
        <v>Leamington</v>
      </c>
      <c r="H3" s="48" t="str">
        <f>Track1!O3</f>
        <v>Mansfield</v>
      </c>
      <c r="I3" s="48" t="str">
        <f>Track1!P3</f>
        <v>Rugby</v>
      </c>
      <c r="J3" s="77" t="str">
        <f>Track1!Q3</f>
        <v>Tamworth</v>
      </c>
    </row>
    <row r="4" spans="2:10" s="6" customFormat="1" ht="18.75" customHeight="1">
      <c r="B4" s="9" t="s">
        <v>99</v>
      </c>
      <c r="C4" s="78">
        <v>-5</v>
      </c>
      <c r="D4" s="78">
        <v>5</v>
      </c>
      <c r="E4" s="78">
        <v>5</v>
      </c>
      <c r="F4" s="78">
        <v>-5</v>
      </c>
      <c r="G4" s="78">
        <v>5</v>
      </c>
      <c r="H4" s="78">
        <v>5</v>
      </c>
      <c r="I4" s="78">
        <v>5</v>
      </c>
      <c r="J4" s="79">
        <v>5</v>
      </c>
    </row>
    <row r="5" spans="2:10" s="6" customFormat="1" ht="18.75" customHeight="1">
      <c r="B5" s="9" t="s">
        <v>100</v>
      </c>
      <c r="C5" s="80">
        <v>-5</v>
      </c>
      <c r="D5" s="80">
        <v>5</v>
      </c>
      <c r="E5" s="80">
        <v>5</v>
      </c>
      <c r="F5" s="80">
        <v>5</v>
      </c>
      <c r="G5" s="80">
        <v>5</v>
      </c>
      <c r="H5" s="80">
        <v>5</v>
      </c>
      <c r="I5" s="80">
        <v>5</v>
      </c>
      <c r="J5" s="81">
        <v>5</v>
      </c>
    </row>
    <row r="6" spans="2:10" s="6" customFormat="1" ht="18.75" customHeight="1">
      <c r="B6" s="9" t="s">
        <v>101</v>
      </c>
      <c r="C6" s="90">
        <v>5</v>
      </c>
      <c r="D6" s="90">
        <v>5</v>
      </c>
      <c r="E6" s="90">
        <v>5</v>
      </c>
      <c r="F6" s="90">
        <v>5</v>
      </c>
      <c r="G6" s="90">
        <v>5</v>
      </c>
      <c r="H6" s="90">
        <v>5</v>
      </c>
      <c r="I6" s="90">
        <v>5</v>
      </c>
      <c r="J6" s="91">
        <v>5</v>
      </c>
    </row>
    <row r="7" spans="2:10" s="6" customFormat="1" ht="18.75" customHeight="1">
      <c r="B7" s="9" t="s">
        <v>102</v>
      </c>
      <c r="C7" s="92"/>
      <c r="D7" s="92"/>
      <c r="E7" s="92"/>
      <c r="F7" s="92"/>
      <c r="G7" s="92"/>
      <c r="H7" s="92"/>
      <c r="I7" s="92"/>
      <c r="J7" s="93"/>
    </row>
    <row r="8" spans="2:10" s="6" customFormat="1" ht="18.75" customHeight="1">
      <c r="B8" s="9" t="s">
        <v>103</v>
      </c>
      <c r="C8" s="88"/>
      <c r="D8" s="88"/>
      <c r="E8" s="88">
        <v>0.5</v>
      </c>
      <c r="F8" s="88"/>
      <c r="G8" s="88">
        <v>0.5</v>
      </c>
      <c r="H8" s="88"/>
      <c r="I8" s="88">
        <v>-0.5</v>
      </c>
      <c r="J8" s="89">
        <v>-0.5</v>
      </c>
    </row>
    <row r="9" spans="2:11" s="6" customFormat="1" ht="18.75" customHeight="1">
      <c r="B9" s="82" t="s">
        <v>105</v>
      </c>
      <c r="C9" s="7">
        <f>SUM(C4:C8)</f>
        <v>-5</v>
      </c>
      <c r="D9" s="7">
        <f aca="true" t="shared" si="0" ref="D9:J9">SUM(D4:D8)</f>
        <v>15</v>
      </c>
      <c r="E9" s="7">
        <f t="shared" si="0"/>
        <v>15.5</v>
      </c>
      <c r="F9" s="7">
        <f t="shared" si="0"/>
        <v>5</v>
      </c>
      <c r="G9" s="7">
        <f t="shared" si="0"/>
        <v>15.5</v>
      </c>
      <c r="H9" s="7">
        <f t="shared" si="0"/>
        <v>15</v>
      </c>
      <c r="I9" s="7">
        <f t="shared" si="0"/>
        <v>14.5</v>
      </c>
      <c r="J9" s="7">
        <f t="shared" si="0"/>
        <v>14.5</v>
      </c>
      <c r="K9" s="4">
        <f>SUM(C9:J9)</f>
        <v>90</v>
      </c>
    </row>
    <row r="12" ht="12.75">
      <c r="B12" s="84" t="s">
        <v>104</v>
      </c>
    </row>
    <row r="13" spans="2:10" ht="12.75">
      <c r="B13" s="83" t="s">
        <v>2</v>
      </c>
      <c r="C13" s="285" t="s">
        <v>106</v>
      </c>
      <c r="D13" s="285"/>
      <c r="E13" s="285"/>
      <c r="F13" s="285"/>
      <c r="G13" s="285"/>
      <c r="H13" s="285"/>
      <c r="I13" s="285"/>
      <c r="J13" s="285"/>
    </row>
    <row r="14" spans="2:10" ht="12.75">
      <c r="B14" s="85" t="s">
        <v>1644</v>
      </c>
      <c r="C14" s="286" t="s">
        <v>1645</v>
      </c>
      <c r="D14" s="286"/>
      <c r="E14" s="286"/>
      <c r="F14" s="286"/>
      <c r="G14" s="286"/>
      <c r="H14" s="286"/>
      <c r="I14" s="286"/>
      <c r="J14" s="286"/>
    </row>
    <row r="15" spans="2:10" ht="12.75">
      <c r="B15" s="86" t="s">
        <v>1675</v>
      </c>
      <c r="C15" s="287" t="s">
        <v>1674</v>
      </c>
      <c r="D15" s="287"/>
      <c r="E15" s="287"/>
      <c r="F15" s="287"/>
      <c r="G15" s="287"/>
      <c r="H15" s="287"/>
      <c r="I15" s="287"/>
      <c r="J15" s="287"/>
    </row>
    <row r="16" spans="2:10" ht="12.75">
      <c r="B16" s="86"/>
      <c r="C16" s="287"/>
      <c r="D16" s="287"/>
      <c r="E16" s="287"/>
      <c r="F16" s="287"/>
      <c r="G16" s="287"/>
      <c r="H16" s="287"/>
      <c r="I16" s="287"/>
      <c r="J16" s="287"/>
    </row>
    <row r="17" spans="2:10" ht="12.75">
      <c r="B17" s="86"/>
      <c r="C17" s="288"/>
      <c r="D17" s="289"/>
      <c r="E17" s="289"/>
      <c r="F17" s="289"/>
      <c r="G17" s="289"/>
      <c r="H17" s="289"/>
      <c r="I17" s="289"/>
      <c r="J17" s="290"/>
    </row>
    <row r="18" spans="2:10" ht="12.75">
      <c r="B18" s="86"/>
      <c r="C18" s="288"/>
      <c r="D18" s="289"/>
      <c r="E18" s="289"/>
      <c r="F18" s="289"/>
      <c r="G18" s="289"/>
      <c r="H18" s="289"/>
      <c r="I18" s="289"/>
      <c r="J18" s="290"/>
    </row>
    <row r="19" spans="2:10" ht="12.75">
      <c r="B19" s="86"/>
      <c r="C19" s="288"/>
      <c r="D19" s="289"/>
      <c r="E19" s="289"/>
      <c r="F19" s="289"/>
      <c r="G19" s="289"/>
      <c r="H19" s="289"/>
      <c r="I19" s="289"/>
      <c r="J19" s="290"/>
    </row>
    <row r="20" spans="2:10" ht="12.75">
      <c r="B20" s="86"/>
      <c r="C20" s="287"/>
      <c r="D20" s="287"/>
      <c r="E20" s="287"/>
      <c r="F20" s="287"/>
      <c r="G20" s="287"/>
      <c r="H20" s="287"/>
      <c r="I20" s="287"/>
      <c r="J20" s="287"/>
    </row>
    <row r="21" spans="2:10" ht="12.75">
      <c r="B21" s="86"/>
      <c r="C21" s="287"/>
      <c r="D21" s="287"/>
      <c r="E21" s="287"/>
      <c r="F21" s="287"/>
      <c r="G21" s="287"/>
      <c r="H21" s="287"/>
      <c r="I21" s="287"/>
      <c r="J21" s="287"/>
    </row>
    <row r="22" spans="2:10" ht="12.75">
      <c r="B22" s="86"/>
      <c r="C22" s="287"/>
      <c r="D22" s="287"/>
      <c r="E22" s="287"/>
      <c r="F22" s="287"/>
      <c r="G22" s="287"/>
      <c r="H22" s="287"/>
      <c r="I22" s="287"/>
      <c r="J22" s="287"/>
    </row>
    <row r="23" spans="2:10" ht="12.75">
      <c r="B23" s="86"/>
      <c r="C23" s="287"/>
      <c r="D23" s="287"/>
      <c r="E23" s="287"/>
      <c r="F23" s="287"/>
      <c r="G23" s="287"/>
      <c r="H23" s="287"/>
      <c r="I23" s="287"/>
      <c r="J23" s="287"/>
    </row>
    <row r="24" spans="2:10" ht="12.75">
      <c r="B24" s="86"/>
      <c r="C24" s="287"/>
      <c r="D24" s="287"/>
      <c r="E24" s="287"/>
      <c r="F24" s="287"/>
      <c r="G24" s="287"/>
      <c r="H24" s="287"/>
      <c r="I24" s="287"/>
      <c r="J24" s="287"/>
    </row>
    <row r="25" spans="2:10" ht="12.75">
      <c r="B25" s="86"/>
      <c r="C25" s="287"/>
      <c r="D25" s="287"/>
      <c r="E25" s="287"/>
      <c r="F25" s="287"/>
      <c r="G25" s="287"/>
      <c r="H25" s="287"/>
      <c r="I25" s="287"/>
      <c r="J25" s="287"/>
    </row>
    <row r="26" spans="2:10" ht="12.75">
      <c r="B26" s="86"/>
      <c r="C26" s="287"/>
      <c r="D26" s="287"/>
      <c r="E26" s="287"/>
      <c r="F26" s="287"/>
      <c r="G26" s="287"/>
      <c r="H26" s="287"/>
      <c r="I26" s="287"/>
      <c r="J26" s="287"/>
    </row>
    <row r="27" spans="2:10" ht="12.75">
      <c r="B27" s="87"/>
      <c r="C27" s="291"/>
      <c r="D27" s="291"/>
      <c r="E27" s="291"/>
      <c r="F27" s="291"/>
      <c r="G27" s="291"/>
      <c r="H27" s="291"/>
      <c r="I27" s="291"/>
      <c r="J27" s="291"/>
    </row>
  </sheetData>
  <sheetProtection password="D857" sheet="1" objects="1" scenarios="1"/>
  <mergeCells count="15">
    <mergeCell ref="C27:J27"/>
    <mergeCell ref="C17:J17"/>
    <mergeCell ref="C23:J23"/>
    <mergeCell ref="C24:J24"/>
    <mergeCell ref="C25:J25"/>
    <mergeCell ref="C26:J26"/>
    <mergeCell ref="C19:J19"/>
    <mergeCell ref="C20:J20"/>
    <mergeCell ref="C21:J21"/>
    <mergeCell ref="C22:J22"/>
    <mergeCell ref="C13:J13"/>
    <mergeCell ref="C14:J14"/>
    <mergeCell ref="C15:J15"/>
    <mergeCell ref="C18:J18"/>
    <mergeCell ref="C16:J16"/>
  </mergeCells>
  <dataValidations count="2">
    <dataValidation type="whole" allowBlank="1" showInputMessage="1" showErrorMessage="1" errorTitle="Out of Range" error="Points must be between -50 and +50" sqref="C4:J7">
      <formula1>-50</formula1>
      <formula2>50</formula2>
    </dataValidation>
    <dataValidation type="decimal" allowBlank="1" showInputMessage="1" showErrorMessage="1" errorTitle="Out of Range" error="Points must be between -50 and +50" sqref="C8:J8">
      <formula1>-50</formula1>
      <formula2>50</formula2>
    </dataValidation>
  </dataValidations>
  <printOptions/>
  <pageMargins left="0.75" right="0.75" top="1" bottom="1" header="0.5" footer="0.5"/>
  <pageSetup fitToHeight="1" fitToWidth="1" horizontalDpi="300" verticalDpi="300" orientation="landscape" paperSize="9" r:id="rId1"/>
  <headerFooter alignWithMargins="0">
    <oddFooter>&amp;L&amp;A&amp;CProduced by Tony Noel (tony.noel@whsmithnet.co.uk)&amp;RPage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2:Q31"/>
  <sheetViews>
    <sheetView showGridLines="0" zoomScale="75" zoomScaleNormal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36" sqref="G36"/>
    </sheetView>
  </sheetViews>
  <sheetFormatPr defaultColWidth="9.00390625" defaultRowHeight="14.25"/>
  <cols>
    <col min="1" max="1" width="16.125" style="6" customWidth="1"/>
    <col min="2" max="2" width="11.50390625" style="6" customWidth="1"/>
    <col min="3" max="3" width="11.25390625" style="6" customWidth="1"/>
    <col min="4" max="4" width="10.50390625" style="6" customWidth="1"/>
    <col min="5" max="5" width="11.00390625" style="6" customWidth="1"/>
    <col min="6" max="6" width="10.50390625" style="6" customWidth="1"/>
    <col min="7" max="7" width="10.875" style="6" customWidth="1"/>
    <col min="8" max="17" width="10.50390625" style="6" customWidth="1"/>
    <col min="18" max="16384" width="9.00390625" style="6" customWidth="1"/>
  </cols>
  <sheetData>
    <row r="2" spans="2:17" s="4" customFormat="1" ht="12.75">
      <c r="B2" s="5">
        <v>1</v>
      </c>
      <c r="C2" s="5">
        <v>11</v>
      </c>
      <c r="D2" s="5">
        <v>2</v>
      </c>
      <c r="E2" s="5">
        <v>22</v>
      </c>
      <c r="F2" s="5">
        <v>3</v>
      </c>
      <c r="G2" s="5">
        <v>33</v>
      </c>
      <c r="H2" s="5">
        <v>4</v>
      </c>
      <c r="I2" s="5">
        <v>44</v>
      </c>
      <c r="J2" s="5">
        <v>5</v>
      </c>
      <c r="K2" s="5">
        <v>55</v>
      </c>
      <c r="L2" s="5">
        <v>6</v>
      </c>
      <c r="M2" s="5">
        <v>66</v>
      </c>
      <c r="N2" s="5">
        <v>7</v>
      </c>
      <c r="O2" s="5">
        <v>77</v>
      </c>
      <c r="P2" s="5">
        <v>8</v>
      </c>
      <c r="Q2" s="5">
        <v>88</v>
      </c>
    </row>
    <row r="4" spans="1:17" ht="12.75">
      <c r="A4" s="263" t="s">
        <v>2</v>
      </c>
      <c r="B4" s="260" t="str">
        <f>Teams!A4</f>
        <v>Birchfield</v>
      </c>
      <c r="C4" s="260"/>
      <c r="D4" s="292" t="str">
        <f>Teams!A5</f>
        <v>Burton</v>
      </c>
      <c r="E4" s="292"/>
      <c r="F4" s="260" t="str">
        <f>Teams!A6</f>
        <v>Cannock </v>
      </c>
      <c r="G4" s="260"/>
      <c r="H4" s="292" t="str">
        <f>Teams!A7</f>
        <v>D.A.S.H</v>
      </c>
      <c r="I4" s="292"/>
      <c r="J4" s="260" t="str">
        <f>Teams!A8</f>
        <v>Leamington</v>
      </c>
      <c r="K4" s="260"/>
      <c r="L4" s="264" t="str">
        <f>Teams!A9</f>
        <v>Mansfield</v>
      </c>
      <c r="M4" s="264"/>
      <c r="N4" s="260" t="str">
        <f>Teams!A10</f>
        <v>Rugby</v>
      </c>
      <c r="O4" s="260"/>
      <c r="P4" s="264" t="str">
        <f>Teams!A11</f>
        <v>Tamworth</v>
      </c>
      <c r="Q4" s="264"/>
    </row>
    <row r="5" spans="1:17" s="8" customFormat="1" ht="12.75">
      <c r="A5" s="263"/>
      <c r="B5" s="7" t="s">
        <v>25</v>
      </c>
      <c r="C5" s="7" t="s">
        <v>26</v>
      </c>
      <c r="D5" s="7" t="s">
        <v>25</v>
      </c>
      <c r="E5" s="7" t="s">
        <v>26</v>
      </c>
      <c r="F5" s="7" t="s">
        <v>25</v>
      </c>
      <c r="G5" s="7" t="s">
        <v>26</v>
      </c>
      <c r="H5" s="7" t="s">
        <v>25</v>
      </c>
      <c r="I5" s="7" t="s">
        <v>26</v>
      </c>
      <c r="J5" s="7" t="s">
        <v>25</v>
      </c>
      <c r="K5" s="7" t="s">
        <v>26</v>
      </c>
      <c r="L5" s="7" t="s">
        <v>25</v>
      </c>
      <c r="M5" s="7" t="s">
        <v>26</v>
      </c>
      <c r="N5" s="7" t="s">
        <v>25</v>
      </c>
      <c r="O5" s="7" t="s">
        <v>26</v>
      </c>
      <c r="P5" s="7" t="s">
        <v>25</v>
      </c>
      <c r="Q5" s="7" t="s">
        <v>26</v>
      </c>
    </row>
    <row r="6" spans="1:17" ht="14.25" customHeight="1">
      <c r="A6" s="210" t="s">
        <v>9</v>
      </c>
      <c r="B6" s="177" t="s">
        <v>1547</v>
      </c>
      <c r="C6" s="176" t="s">
        <v>1548</v>
      </c>
      <c r="D6" s="177" t="s">
        <v>1445</v>
      </c>
      <c r="E6" s="176" t="s">
        <v>1446</v>
      </c>
      <c r="F6" s="177" t="s">
        <v>1505</v>
      </c>
      <c r="G6" s="176" t="s">
        <v>1455</v>
      </c>
      <c r="H6" s="177" t="s">
        <v>1467</v>
      </c>
      <c r="I6" s="176" t="s">
        <v>1466</v>
      </c>
      <c r="J6" s="177" t="s">
        <v>1537</v>
      </c>
      <c r="K6" s="176" t="s">
        <v>1540</v>
      </c>
      <c r="L6" s="177" t="s">
        <v>1482</v>
      </c>
      <c r="M6" s="176" t="s">
        <v>1487</v>
      </c>
      <c r="N6" s="177" t="s">
        <v>1489</v>
      </c>
      <c r="O6" s="176" t="s">
        <v>1490</v>
      </c>
      <c r="P6" s="177" t="s">
        <v>1495</v>
      </c>
      <c r="Q6" s="176" t="s">
        <v>1513</v>
      </c>
    </row>
    <row r="7" spans="1:17" ht="14.25" customHeight="1">
      <c r="A7" s="211" t="s">
        <v>10</v>
      </c>
      <c r="B7" s="177" t="s">
        <v>1441</v>
      </c>
      <c r="C7" s="178" t="s">
        <v>1548</v>
      </c>
      <c r="D7" s="177" t="s">
        <v>1445</v>
      </c>
      <c r="E7" s="178" t="s">
        <v>1543</v>
      </c>
      <c r="F7" s="177" t="s">
        <v>1505</v>
      </c>
      <c r="G7" s="178" t="s">
        <v>1457</v>
      </c>
      <c r="H7" s="177" t="s">
        <v>1467</v>
      </c>
      <c r="I7" s="178" t="s">
        <v>1535</v>
      </c>
      <c r="J7" s="177" t="s">
        <v>1537</v>
      </c>
      <c r="K7" s="178" t="s">
        <v>1475</v>
      </c>
      <c r="L7" s="177" t="s">
        <v>1482</v>
      </c>
      <c r="M7" s="178" t="s">
        <v>1483</v>
      </c>
      <c r="N7" s="177" t="s">
        <v>1490</v>
      </c>
      <c r="O7" s="178" t="s">
        <v>1521</v>
      </c>
      <c r="P7" s="177" t="s">
        <v>1495</v>
      </c>
      <c r="Q7" s="178" t="s">
        <v>1497</v>
      </c>
    </row>
    <row r="8" spans="1:17" ht="14.25" customHeight="1">
      <c r="A8" s="211" t="s">
        <v>11</v>
      </c>
      <c r="B8" s="177" t="s">
        <v>1441</v>
      </c>
      <c r="C8" s="178" t="s">
        <v>1553</v>
      </c>
      <c r="D8" s="177" t="s">
        <v>1447</v>
      </c>
      <c r="E8" s="178" t="s">
        <v>1454</v>
      </c>
      <c r="F8" s="177" t="s">
        <v>1457</v>
      </c>
      <c r="G8" s="178" t="s">
        <v>1455</v>
      </c>
      <c r="H8" s="177" t="s">
        <v>1471</v>
      </c>
      <c r="I8" s="178" t="s">
        <v>1468</v>
      </c>
      <c r="J8" s="177" t="s">
        <v>1540</v>
      </c>
      <c r="K8" s="178" t="s">
        <v>1477</v>
      </c>
      <c r="L8" s="177" t="s">
        <v>1483</v>
      </c>
      <c r="M8" s="178" t="s">
        <v>1484</v>
      </c>
      <c r="N8" s="177" t="s">
        <v>1491</v>
      </c>
      <c r="O8" s="178" t="s">
        <v>1492</v>
      </c>
      <c r="P8" s="177" t="s">
        <v>1513</v>
      </c>
      <c r="Q8" s="178" t="s">
        <v>1497</v>
      </c>
    </row>
    <row r="9" spans="1:17" ht="14.25" customHeight="1">
      <c r="A9" s="211" t="s">
        <v>12</v>
      </c>
      <c r="B9" s="177" t="s">
        <v>1549</v>
      </c>
      <c r="C9" s="178" t="s">
        <v>1512</v>
      </c>
      <c r="D9" s="177" t="s">
        <v>1449</v>
      </c>
      <c r="E9" s="178" t="s">
        <v>1544</v>
      </c>
      <c r="F9" s="177" t="s">
        <v>1458</v>
      </c>
      <c r="G9" s="178" t="s">
        <v>1456</v>
      </c>
      <c r="H9" s="177" t="s">
        <v>1533</v>
      </c>
      <c r="I9" s="178" t="s">
        <v>1468</v>
      </c>
      <c r="J9" s="177" t="s">
        <v>1477</v>
      </c>
      <c r="K9" s="178" t="s">
        <v>1479</v>
      </c>
      <c r="L9" s="177" t="s">
        <v>1485</v>
      </c>
      <c r="M9" s="178" t="s">
        <v>1486</v>
      </c>
      <c r="N9" s="177" t="s">
        <v>1518</v>
      </c>
      <c r="O9" s="178" t="s">
        <v>1525</v>
      </c>
      <c r="P9" s="177" t="s">
        <v>1514</v>
      </c>
      <c r="Q9" s="178" t="s">
        <v>1502</v>
      </c>
    </row>
    <row r="10" spans="1:17" ht="14.25" customHeight="1">
      <c r="A10" s="211" t="s">
        <v>13</v>
      </c>
      <c r="B10" s="177" t="s">
        <v>1512</v>
      </c>
      <c r="C10" s="178" t="s">
        <v>1512</v>
      </c>
      <c r="D10" s="177" t="s">
        <v>1449</v>
      </c>
      <c r="E10" s="178" t="s">
        <v>1450</v>
      </c>
      <c r="F10" s="177" t="s">
        <v>1460</v>
      </c>
      <c r="G10" s="178" t="s">
        <v>1459</v>
      </c>
      <c r="H10" s="177" t="s">
        <v>1469</v>
      </c>
      <c r="I10" s="178" t="s">
        <v>1535</v>
      </c>
      <c r="J10" s="177" t="s">
        <v>1538</v>
      </c>
      <c r="K10" s="178" t="s">
        <v>1478</v>
      </c>
      <c r="L10" s="177" t="s">
        <v>1528</v>
      </c>
      <c r="M10" s="178" t="s">
        <v>1531</v>
      </c>
      <c r="N10" s="177" t="s">
        <v>1519</v>
      </c>
      <c r="O10" s="178" t="s">
        <v>1493</v>
      </c>
      <c r="P10" s="177" t="s">
        <v>1498</v>
      </c>
      <c r="Q10" s="178" t="s">
        <v>1502</v>
      </c>
    </row>
    <row r="11" spans="1:17" ht="14.25" customHeight="1">
      <c r="A11" s="211" t="str">
        <f>maxrun</f>
        <v>3000m</v>
      </c>
      <c r="B11" s="177" t="s">
        <v>1512</v>
      </c>
      <c r="C11" s="178" t="s">
        <v>1512</v>
      </c>
      <c r="D11" s="177" t="s">
        <v>1451</v>
      </c>
      <c r="E11" s="178" t="s">
        <v>1545</v>
      </c>
      <c r="F11" s="177" t="s">
        <v>1509</v>
      </c>
      <c r="G11" s="178" t="s">
        <v>1559</v>
      </c>
      <c r="H11" s="177" t="s">
        <v>1469</v>
      </c>
      <c r="I11" s="178" t="s">
        <v>1560</v>
      </c>
      <c r="J11" s="177" t="s">
        <v>1538</v>
      </c>
      <c r="K11" s="178" t="s">
        <v>1478</v>
      </c>
      <c r="L11" s="177" t="s">
        <v>1486</v>
      </c>
      <c r="M11" s="178" t="s">
        <v>1528</v>
      </c>
      <c r="N11" s="177" t="s">
        <v>1519</v>
      </c>
      <c r="O11" s="178" t="s">
        <v>1525</v>
      </c>
      <c r="P11" s="177" t="s">
        <v>1500</v>
      </c>
      <c r="Q11" s="178" t="s">
        <v>1498</v>
      </c>
    </row>
    <row r="12" spans="1:17" ht="14.25" customHeight="1">
      <c r="A12" s="211" t="s">
        <v>15</v>
      </c>
      <c r="B12" s="177" t="s">
        <v>1442</v>
      </c>
      <c r="C12" s="178" t="s">
        <v>1555</v>
      </c>
      <c r="D12" s="177" t="s">
        <v>1454</v>
      </c>
      <c r="E12" s="178" t="s">
        <v>1450</v>
      </c>
      <c r="F12" s="177" t="s">
        <v>1461</v>
      </c>
      <c r="G12" s="178" t="s">
        <v>1510</v>
      </c>
      <c r="H12" s="177" t="s">
        <v>1470</v>
      </c>
      <c r="I12" s="178" t="s">
        <v>1468</v>
      </c>
      <c r="J12" s="177" t="s">
        <v>1476</v>
      </c>
      <c r="K12" s="178" t="s">
        <v>1480</v>
      </c>
      <c r="L12" s="177" t="s">
        <v>1487</v>
      </c>
      <c r="M12" s="178" t="s">
        <v>1482</v>
      </c>
      <c r="N12" s="177" t="s">
        <v>1520</v>
      </c>
      <c r="O12" s="178" t="s">
        <v>1526</v>
      </c>
      <c r="P12" s="177" t="s">
        <v>1515</v>
      </c>
      <c r="Q12" s="178" t="s">
        <v>1501</v>
      </c>
    </row>
    <row r="13" spans="1:17" ht="14.25" customHeight="1">
      <c r="A13" s="211" t="s">
        <v>16</v>
      </c>
      <c r="B13" s="177" t="s">
        <v>1550</v>
      </c>
      <c r="C13" s="178" t="s">
        <v>1554</v>
      </c>
      <c r="D13" s="177" t="s">
        <v>1450</v>
      </c>
      <c r="E13" s="178" t="s">
        <v>1448</v>
      </c>
      <c r="F13" s="177" t="s">
        <v>1462</v>
      </c>
      <c r="G13" s="178" t="s">
        <v>1511</v>
      </c>
      <c r="H13" s="177" t="s">
        <v>1471</v>
      </c>
      <c r="I13" s="178" t="s">
        <v>1470</v>
      </c>
      <c r="J13" s="177" t="s">
        <v>1475</v>
      </c>
      <c r="K13" s="178" t="s">
        <v>1481</v>
      </c>
      <c r="L13" s="177" t="s">
        <v>1487</v>
      </c>
      <c r="M13" s="178" t="s">
        <v>1528</v>
      </c>
      <c r="N13" s="177" t="s">
        <v>1521</v>
      </c>
      <c r="O13" s="178" t="s">
        <v>1520</v>
      </c>
      <c r="P13" s="177" t="s">
        <v>1515</v>
      </c>
      <c r="Q13" s="178" t="s">
        <v>1501</v>
      </c>
    </row>
    <row r="14" spans="1:17" ht="14.25" customHeight="1">
      <c r="A14" s="211" t="str">
        <f>steeplechase</f>
        <v>3000m s/c</v>
      </c>
      <c r="B14" s="177"/>
      <c r="C14" s="178"/>
      <c r="D14" s="177" t="s">
        <v>1452</v>
      </c>
      <c r="E14" s="178" t="s">
        <v>1446</v>
      </c>
      <c r="F14" s="177" t="s">
        <v>1462</v>
      </c>
      <c r="G14" s="178" t="s">
        <v>1511</v>
      </c>
      <c r="H14" s="177" t="s">
        <v>1532</v>
      </c>
      <c r="I14" s="178" t="s">
        <v>1472</v>
      </c>
      <c r="J14" s="177" t="s">
        <v>1479</v>
      </c>
      <c r="K14" s="178" t="s">
        <v>1481</v>
      </c>
      <c r="L14" s="177" t="s">
        <v>1512</v>
      </c>
      <c r="M14" s="178"/>
      <c r="N14" s="177" t="s">
        <v>1494</v>
      </c>
      <c r="O14" s="178" t="s">
        <v>1512</v>
      </c>
      <c r="P14" s="177" t="s">
        <v>1517</v>
      </c>
      <c r="Q14" s="178" t="s">
        <v>1499</v>
      </c>
    </row>
    <row r="15" spans="1:17" ht="14.25" customHeight="1">
      <c r="A15" s="211" t="s">
        <v>17</v>
      </c>
      <c r="B15" s="177" t="s">
        <v>1442</v>
      </c>
      <c r="C15" s="178" t="s">
        <v>1556</v>
      </c>
      <c r="D15" s="177" t="s">
        <v>1542</v>
      </c>
      <c r="E15" s="178" t="s">
        <v>1446</v>
      </c>
      <c r="F15" s="177" t="s">
        <v>1463</v>
      </c>
      <c r="G15" s="178" t="s">
        <v>1464</v>
      </c>
      <c r="H15" s="177" t="s">
        <v>1473</v>
      </c>
      <c r="I15" s="178" t="s">
        <v>1466</v>
      </c>
      <c r="J15" s="177" t="s">
        <v>1476</v>
      </c>
      <c r="K15" s="178" t="s">
        <v>1537</v>
      </c>
      <c r="L15" s="177" t="s">
        <v>1529</v>
      </c>
      <c r="M15" s="178" t="s">
        <v>1482</v>
      </c>
      <c r="N15" s="177" t="s">
        <v>1491</v>
      </c>
      <c r="O15" s="178" t="s">
        <v>1489</v>
      </c>
      <c r="P15" s="177" t="s">
        <v>1503</v>
      </c>
      <c r="Q15" s="178" t="s">
        <v>1496</v>
      </c>
    </row>
    <row r="16" spans="1:17" ht="14.25" customHeight="1">
      <c r="A16" s="211" t="s">
        <v>18</v>
      </c>
      <c r="B16" s="177" t="s">
        <v>1550</v>
      </c>
      <c r="C16" s="178" t="s">
        <v>1555</v>
      </c>
      <c r="D16" s="177" t="s">
        <v>1542</v>
      </c>
      <c r="E16" s="178" t="s">
        <v>1454</v>
      </c>
      <c r="F16" s="177" t="s">
        <v>1463</v>
      </c>
      <c r="G16" s="178" t="s">
        <v>1464</v>
      </c>
      <c r="H16" s="177" t="s">
        <v>1473</v>
      </c>
      <c r="I16" s="178" t="s">
        <v>1466</v>
      </c>
      <c r="J16" s="177" t="s">
        <v>1476</v>
      </c>
      <c r="K16" s="178" t="s">
        <v>1541</v>
      </c>
      <c r="L16" s="177" t="s">
        <v>1529</v>
      </c>
      <c r="M16" s="178" t="s">
        <v>1482</v>
      </c>
      <c r="N16" s="177" t="s">
        <v>1522</v>
      </c>
      <c r="O16" s="178" t="s">
        <v>1518</v>
      </c>
      <c r="P16" s="177" t="s">
        <v>1496</v>
      </c>
      <c r="Q16" s="178" t="s">
        <v>1501</v>
      </c>
    </row>
    <row r="17" spans="1:17" ht="14.25" customHeight="1">
      <c r="A17" s="211" t="s">
        <v>35</v>
      </c>
      <c r="B17" s="177" t="s">
        <v>1551</v>
      </c>
      <c r="C17" s="178" t="s">
        <v>1556</v>
      </c>
      <c r="D17" s="177" t="s">
        <v>1454</v>
      </c>
      <c r="E17" s="178" t="s">
        <v>1453</v>
      </c>
      <c r="F17" s="177" t="s">
        <v>1463</v>
      </c>
      <c r="G17" s="178" t="s">
        <v>1508</v>
      </c>
      <c r="H17" s="177" t="s">
        <v>1532</v>
      </c>
      <c r="I17" s="178" t="s">
        <v>1533</v>
      </c>
      <c r="J17" s="177" t="s">
        <v>1539</v>
      </c>
      <c r="K17" s="178" t="s">
        <v>1541</v>
      </c>
      <c r="L17" s="177" t="s">
        <v>1483</v>
      </c>
      <c r="M17" s="178" t="s">
        <v>1484</v>
      </c>
      <c r="N17" s="177" t="s">
        <v>1523</v>
      </c>
      <c r="O17" s="178" t="s">
        <v>1520</v>
      </c>
      <c r="P17" s="177" t="s">
        <v>1501</v>
      </c>
      <c r="Q17" s="178" t="s">
        <v>1496</v>
      </c>
    </row>
    <row r="18" spans="1:17" ht="14.25" customHeight="1">
      <c r="A18" s="211" t="s">
        <v>19</v>
      </c>
      <c r="B18" s="177" t="s">
        <v>1442</v>
      </c>
      <c r="C18" s="178" t="s">
        <v>1555</v>
      </c>
      <c r="D18" s="177" t="s">
        <v>1448</v>
      </c>
      <c r="E18" s="178" t="s">
        <v>1453</v>
      </c>
      <c r="F18" s="177" t="s">
        <v>1506</v>
      </c>
      <c r="G18" s="178" t="s">
        <v>1512</v>
      </c>
      <c r="H18" s="177" t="s">
        <v>1533</v>
      </c>
      <c r="I18" s="178" t="s">
        <v>1470</v>
      </c>
      <c r="J18" s="177" t="s">
        <v>1476</v>
      </c>
      <c r="K18" s="178" t="s">
        <v>1480</v>
      </c>
      <c r="L18" s="177" t="s">
        <v>1529</v>
      </c>
      <c r="M18" s="178" t="s">
        <v>1528</v>
      </c>
      <c r="N18" s="177" t="s">
        <v>1523</v>
      </c>
      <c r="O18" s="178" t="s">
        <v>1520</v>
      </c>
      <c r="P18" s="177" t="s">
        <v>1503</v>
      </c>
      <c r="Q18" s="178" t="s">
        <v>1512</v>
      </c>
    </row>
    <row r="19" spans="1:17" ht="14.25" customHeight="1">
      <c r="A19" s="211" t="s">
        <v>36</v>
      </c>
      <c r="B19" s="177" t="s">
        <v>1552</v>
      </c>
      <c r="C19" s="178" t="s">
        <v>1555</v>
      </c>
      <c r="D19" s="177" t="s">
        <v>1447</v>
      </c>
      <c r="E19" s="178" t="s">
        <v>1453</v>
      </c>
      <c r="F19" s="177" t="s">
        <v>1507</v>
      </c>
      <c r="G19" s="178" t="s">
        <v>1465</v>
      </c>
      <c r="H19" s="177" t="s">
        <v>1534</v>
      </c>
      <c r="I19" s="178" t="s">
        <v>1474</v>
      </c>
      <c r="J19" s="177" t="s">
        <v>1561</v>
      </c>
      <c r="K19" s="178" t="s">
        <v>1480</v>
      </c>
      <c r="L19" s="177" t="s">
        <v>1530</v>
      </c>
      <c r="M19" s="178" t="s">
        <v>1488</v>
      </c>
      <c r="N19" s="177" t="s">
        <v>1524</v>
      </c>
      <c r="O19" s="178" t="s">
        <v>1526</v>
      </c>
      <c r="P19" s="177" t="s">
        <v>1503</v>
      </c>
      <c r="Q19" s="178" t="s">
        <v>1558</v>
      </c>
    </row>
    <row r="20" spans="1:17" ht="14.25" customHeight="1">
      <c r="A20" s="211" t="s">
        <v>20</v>
      </c>
      <c r="B20" s="177" t="s">
        <v>1552</v>
      </c>
      <c r="C20" s="178" t="s">
        <v>1443</v>
      </c>
      <c r="D20" s="177" t="s">
        <v>1447</v>
      </c>
      <c r="E20" s="178" t="s">
        <v>1453</v>
      </c>
      <c r="F20" s="177" t="s">
        <v>1465</v>
      </c>
      <c r="G20" s="178" t="s">
        <v>1813</v>
      </c>
      <c r="H20" s="177" t="s">
        <v>1474</v>
      </c>
      <c r="I20" s="178" t="s">
        <v>1534</v>
      </c>
      <c r="J20" s="177" t="s">
        <v>1561</v>
      </c>
      <c r="K20" s="178" t="s">
        <v>1480</v>
      </c>
      <c r="L20" s="177" t="s">
        <v>1488</v>
      </c>
      <c r="M20" s="178" t="s">
        <v>1530</v>
      </c>
      <c r="N20" s="177" t="s">
        <v>1524</v>
      </c>
      <c r="O20" s="178" t="s">
        <v>1520</v>
      </c>
      <c r="P20" s="177" t="s">
        <v>1503</v>
      </c>
      <c r="Q20" s="178" t="s">
        <v>1501</v>
      </c>
    </row>
    <row r="21" spans="1:17" ht="14.25" customHeight="1">
      <c r="A21" s="211" t="s">
        <v>21</v>
      </c>
      <c r="B21" s="177" t="s">
        <v>1444</v>
      </c>
      <c r="C21" s="178" t="s">
        <v>1557</v>
      </c>
      <c r="D21" s="177" t="s">
        <v>1447</v>
      </c>
      <c r="E21" s="178" t="s">
        <v>1453</v>
      </c>
      <c r="F21" s="177" t="s">
        <v>1507</v>
      </c>
      <c r="G21" s="178" t="s">
        <v>1465</v>
      </c>
      <c r="H21" s="177" t="s">
        <v>1534</v>
      </c>
      <c r="I21" s="178" t="s">
        <v>1474</v>
      </c>
      <c r="J21" s="177" t="s">
        <v>1481</v>
      </c>
      <c r="K21" s="178" t="s">
        <v>1480</v>
      </c>
      <c r="L21" s="177" t="s">
        <v>1488</v>
      </c>
      <c r="M21" s="178" t="s">
        <v>1482</v>
      </c>
      <c r="N21" s="177" t="s">
        <v>1524</v>
      </c>
      <c r="O21" s="178" t="s">
        <v>1526</v>
      </c>
      <c r="P21" s="177" t="s">
        <v>1503</v>
      </c>
      <c r="Q21" s="178" t="s">
        <v>1501</v>
      </c>
    </row>
    <row r="22" spans="1:17" ht="14.25" customHeight="1">
      <c r="A22" s="211" t="s">
        <v>22</v>
      </c>
      <c r="B22" s="177" t="s">
        <v>1442</v>
      </c>
      <c r="C22" s="178" t="s">
        <v>1555</v>
      </c>
      <c r="D22" s="177" t="s">
        <v>1447</v>
      </c>
      <c r="E22" s="178" t="s">
        <v>1546</v>
      </c>
      <c r="F22" s="177" t="s">
        <v>1508</v>
      </c>
      <c r="G22" s="178" t="s">
        <v>1464</v>
      </c>
      <c r="H22" s="177" t="s">
        <v>1470</v>
      </c>
      <c r="I22" s="178" t="s">
        <v>1536</v>
      </c>
      <c r="J22" s="177" t="s">
        <v>1475</v>
      </c>
      <c r="K22" s="178" t="s">
        <v>1480</v>
      </c>
      <c r="L22" s="177" t="s">
        <v>1530</v>
      </c>
      <c r="M22" s="178" t="s">
        <v>1484</v>
      </c>
      <c r="N22" s="177" t="s">
        <v>1523</v>
      </c>
      <c r="O22" s="178" t="s">
        <v>1526</v>
      </c>
      <c r="P22" s="177" t="s">
        <v>1516</v>
      </c>
      <c r="Q22" s="178" t="s">
        <v>1558</v>
      </c>
    </row>
    <row r="23" spans="1:17" ht="12.75">
      <c r="A23" s="261" t="s">
        <v>23</v>
      </c>
      <c r="B23" s="177" t="s">
        <v>1547</v>
      </c>
      <c r="C23" s="178" t="s">
        <v>1555</v>
      </c>
      <c r="D23" s="214" t="s">
        <v>1445</v>
      </c>
      <c r="E23" s="215" t="s">
        <v>1542</v>
      </c>
      <c r="F23" s="214" t="s">
        <v>1505</v>
      </c>
      <c r="G23" s="215" t="s">
        <v>1457</v>
      </c>
      <c r="H23" s="214" t="s">
        <v>1467</v>
      </c>
      <c r="I23" s="215" t="s">
        <v>1466</v>
      </c>
      <c r="J23" s="214" t="s">
        <v>1540</v>
      </c>
      <c r="K23" s="215" t="s">
        <v>1479</v>
      </c>
      <c r="L23" s="214" t="s">
        <v>1482</v>
      </c>
      <c r="M23" s="215" t="s">
        <v>1483</v>
      </c>
      <c r="N23" s="214" t="s">
        <v>1527</v>
      </c>
      <c r="O23" s="215" t="s">
        <v>1521</v>
      </c>
      <c r="P23" s="214" t="s">
        <v>1514</v>
      </c>
      <c r="Q23" s="215" t="s">
        <v>1495</v>
      </c>
    </row>
    <row r="24" spans="1:17" ht="12.75">
      <c r="A24" s="261"/>
      <c r="B24" s="177" t="s">
        <v>1551</v>
      </c>
      <c r="C24" s="178" t="s">
        <v>1551</v>
      </c>
      <c r="D24" s="214" t="s">
        <v>1446</v>
      </c>
      <c r="E24" s="215" t="s">
        <v>1543</v>
      </c>
      <c r="F24" s="214" t="s">
        <v>1455</v>
      </c>
      <c r="G24" s="215" t="s">
        <v>1464</v>
      </c>
      <c r="H24" s="214" t="s">
        <v>1473</v>
      </c>
      <c r="I24" s="215" t="s">
        <v>1532</v>
      </c>
      <c r="J24" s="214" t="s">
        <v>1476</v>
      </c>
      <c r="K24" s="215" t="s">
        <v>1537</v>
      </c>
      <c r="L24" s="214" t="s">
        <v>1487</v>
      </c>
      <c r="M24" s="215" t="s">
        <v>1488</v>
      </c>
      <c r="N24" s="214" t="s">
        <v>1490</v>
      </c>
      <c r="O24" s="215" t="s">
        <v>1489</v>
      </c>
      <c r="P24" s="214" t="s">
        <v>1515</v>
      </c>
      <c r="Q24" s="215" t="s">
        <v>1497</v>
      </c>
    </row>
    <row r="25" spans="1:17" ht="12.75">
      <c r="A25" s="261" t="s">
        <v>24</v>
      </c>
      <c r="B25" s="177" t="s">
        <v>1553</v>
      </c>
      <c r="C25" s="178" t="s">
        <v>1550</v>
      </c>
      <c r="D25" s="214" t="s">
        <v>1445</v>
      </c>
      <c r="E25" s="215" t="s">
        <v>1449</v>
      </c>
      <c r="F25" s="253" t="s">
        <v>1505</v>
      </c>
      <c r="G25" s="253" t="s">
        <v>1457</v>
      </c>
      <c r="H25" s="214" t="s">
        <v>1535</v>
      </c>
      <c r="I25" s="215" t="s">
        <v>1471</v>
      </c>
      <c r="J25" s="214" t="s">
        <v>1540</v>
      </c>
      <c r="K25" s="215" t="s">
        <v>1477</v>
      </c>
      <c r="L25" s="214" t="s">
        <v>1483</v>
      </c>
      <c r="M25" s="215" t="s">
        <v>1484</v>
      </c>
      <c r="N25" s="214" t="s">
        <v>1492</v>
      </c>
      <c r="O25" s="215" t="s">
        <v>1521</v>
      </c>
      <c r="P25" s="214" t="s">
        <v>1515</v>
      </c>
      <c r="Q25" s="215" t="s">
        <v>1514</v>
      </c>
    </row>
    <row r="26" spans="1:17" ht="12.75">
      <c r="A26" s="262"/>
      <c r="B26" s="216" t="s">
        <v>1554</v>
      </c>
      <c r="C26" s="217" t="s">
        <v>1441</v>
      </c>
      <c r="D26" s="216" t="s">
        <v>1450</v>
      </c>
      <c r="E26" s="217" t="s">
        <v>1454</v>
      </c>
      <c r="F26" s="216" t="s">
        <v>1455</v>
      </c>
      <c r="G26" s="217" t="s">
        <v>1458</v>
      </c>
      <c r="H26" s="216" t="s">
        <v>1533</v>
      </c>
      <c r="I26" s="217" t="s">
        <v>1468</v>
      </c>
      <c r="J26" s="216" t="s">
        <v>1479</v>
      </c>
      <c r="K26" s="217" t="s">
        <v>1767</v>
      </c>
      <c r="L26" s="216" t="s">
        <v>1487</v>
      </c>
      <c r="M26" s="217" t="s">
        <v>1482</v>
      </c>
      <c r="N26" s="216" t="s">
        <v>1491</v>
      </c>
      <c r="O26" s="217" t="s">
        <v>1518</v>
      </c>
      <c r="P26" s="216" t="s">
        <v>1502</v>
      </c>
      <c r="Q26" s="217" t="s">
        <v>1497</v>
      </c>
    </row>
    <row r="27" spans="2:16" ht="12.75" hidden="1">
      <c r="B27" s="6" t="str">
        <f>B4</f>
        <v>Birchfield</v>
      </c>
      <c r="D27" s="6" t="str">
        <f>D4</f>
        <v>Burton</v>
      </c>
      <c r="F27" s="6" t="str">
        <f>F4</f>
        <v>Cannock </v>
      </c>
      <c r="H27" s="6" t="str">
        <f>H4</f>
        <v>D.A.S.H</v>
      </c>
      <c r="J27" s="6" t="str">
        <f>J4</f>
        <v>Leamington</v>
      </c>
      <c r="L27" s="6" t="str">
        <f>L4</f>
        <v>Mansfield</v>
      </c>
      <c r="N27" s="6" t="str">
        <f>N4</f>
        <v>Rugby</v>
      </c>
      <c r="P27" s="6" t="str">
        <f>P4</f>
        <v>Tamworth</v>
      </c>
    </row>
    <row r="28" ht="12.75">
      <c r="A28" s="4"/>
    </row>
    <row r="29" ht="14.25">
      <c r="A29" s="107" t="s">
        <v>122</v>
      </c>
    </row>
    <row r="30" ht="12" customHeight="1">
      <c r="A30" s="4"/>
    </row>
    <row r="31" ht="12.75">
      <c r="A31" s="4"/>
    </row>
  </sheetData>
  <sheetProtection password="D857" sheet="1" objects="1" scenarios="1"/>
  <mergeCells count="11">
    <mergeCell ref="P4:Q4"/>
    <mergeCell ref="H4:I4"/>
    <mergeCell ref="J4:K4"/>
    <mergeCell ref="L4:M4"/>
    <mergeCell ref="N4:O4"/>
    <mergeCell ref="D4:E4"/>
    <mergeCell ref="F4:G4"/>
    <mergeCell ref="A23:A24"/>
    <mergeCell ref="A25:A26"/>
    <mergeCell ref="A4:A5"/>
    <mergeCell ref="B4:C4"/>
  </mergeCells>
  <hyperlinks>
    <hyperlink ref="A29" location="Summary!A1" display="Back to Summary"/>
  </hyperlinks>
  <printOptions/>
  <pageMargins left="0.75" right="0.75" top="1" bottom="1" header="0.5" footer="0.5"/>
  <pageSetup fitToHeight="1" fitToWidth="1" horizontalDpi="300" verticalDpi="300" orientation="landscape" paperSize="9" scale="6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3:B3"/>
  <sheetViews>
    <sheetView workbookViewId="0" topLeftCell="A1">
      <selection activeCell="F15" sqref="F15"/>
    </sheetView>
  </sheetViews>
  <sheetFormatPr defaultColWidth="9.00390625" defaultRowHeight="14.25"/>
  <sheetData>
    <row r="3" spans="1:2" ht="14.25">
      <c r="A3" t="s">
        <v>121</v>
      </c>
      <c r="B3">
        <v>0.3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C2:T66"/>
  <sheetViews>
    <sheetView showGridLines="0" zoomScale="75" zoomScaleNormal="75" workbookViewId="0" topLeftCell="A1">
      <selection activeCell="C2" sqref="C2"/>
    </sheetView>
  </sheetViews>
  <sheetFormatPr defaultColWidth="9.00390625" defaultRowHeight="14.25"/>
  <cols>
    <col min="1" max="1" width="2.50390625" style="76" customWidth="1"/>
    <col min="2" max="2" width="3.125" style="76" customWidth="1"/>
    <col min="3" max="3" width="12.875" style="76" customWidth="1"/>
    <col min="4" max="4" width="18.00390625" style="76" customWidth="1"/>
    <col min="5" max="5" width="9.25390625" style="76" customWidth="1"/>
    <col min="6" max="6" width="9.00390625" style="76" customWidth="1"/>
    <col min="7" max="7" width="7.50390625" style="76" customWidth="1"/>
    <col min="8" max="8" width="4.125" style="76" hidden="1" customWidth="1"/>
    <col min="9" max="9" width="5.125" style="76" hidden="1" customWidth="1"/>
    <col min="10" max="10" width="2.00390625" style="76" customWidth="1"/>
    <col min="11" max="11" width="18.75390625" style="76" customWidth="1"/>
    <col min="12" max="12" width="9.625" style="76" customWidth="1"/>
    <col min="13" max="13" width="9.00390625" style="76" customWidth="1"/>
    <col min="14" max="14" width="7.50390625" style="76" customWidth="1"/>
    <col min="15" max="15" width="5.75390625" style="76" hidden="1" customWidth="1"/>
    <col min="16" max="16" width="14.25390625" style="95" hidden="1" customWidth="1"/>
    <col min="17" max="17" width="7.25390625" style="76" customWidth="1"/>
    <col min="18" max="16384" width="9.00390625" style="76" customWidth="1"/>
  </cols>
  <sheetData>
    <row r="1" ht="6" customHeight="1"/>
    <row r="2" ht="12" customHeight="1">
      <c r="C2" s="106" t="s">
        <v>528</v>
      </c>
    </row>
    <row r="3" spans="18:20" ht="12.75" hidden="1">
      <c r="R3" s="76" t="str">
        <f>Teams!A4</f>
        <v>Birchfield</v>
      </c>
      <c r="S3" s="76">
        <f>Teams!B4</f>
        <v>1</v>
      </c>
      <c r="T3" s="76">
        <f>Teams!C4</f>
        <v>11</v>
      </c>
    </row>
    <row r="4" spans="18:20" ht="12.75" hidden="1">
      <c r="R4" s="76" t="str">
        <f>Teams!A5</f>
        <v>Burton</v>
      </c>
      <c r="S4" s="76">
        <f>Teams!B5</f>
        <v>2</v>
      </c>
      <c r="T4" s="76">
        <f>Teams!C5</f>
        <v>22</v>
      </c>
    </row>
    <row r="5" spans="18:20" ht="12.75" hidden="1">
      <c r="R5" s="76" t="str">
        <f>Teams!A6</f>
        <v>Cannock </v>
      </c>
      <c r="S5" s="76">
        <f>Teams!B6</f>
        <v>3</v>
      </c>
      <c r="T5" s="76">
        <f>Teams!C6</f>
        <v>33</v>
      </c>
    </row>
    <row r="6" spans="18:20" ht="12.75" hidden="1">
      <c r="R6" s="76" t="str">
        <f>Teams!A7</f>
        <v>D.A.S.H</v>
      </c>
      <c r="S6" s="76">
        <f>Teams!B7</f>
        <v>4</v>
      </c>
      <c r="T6" s="76">
        <f>Teams!C7</f>
        <v>44</v>
      </c>
    </row>
    <row r="7" spans="18:20" ht="12.75" hidden="1">
      <c r="R7" s="76" t="str">
        <f>Teams!A8</f>
        <v>Leamington</v>
      </c>
      <c r="S7" s="76">
        <f>Teams!B8</f>
        <v>5</v>
      </c>
      <c r="T7" s="76">
        <f>Teams!C8</f>
        <v>55</v>
      </c>
    </row>
    <row r="8" spans="18:20" ht="12.75" hidden="1">
      <c r="R8" s="76" t="str">
        <f>Teams!A9</f>
        <v>Mansfield</v>
      </c>
      <c r="S8" s="76">
        <f>Teams!B9</f>
        <v>6</v>
      </c>
      <c r="T8" s="76">
        <f>Teams!C9</f>
        <v>66</v>
      </c>
    </row>
    <row r="9" spans="18:20" ht="12.75" hidden="1">
      <c r="R9" s="76" t="str">
        <f>Teams!A10</f>
        <v>Rugby</v>
      </c>
      <c r="S9" s="76">
        <f>Teams!B10</f>
        <v>7</v>
      </c>
      <c r="T9" s="76">
        <f>Teams!C10</f>
        <v>77</v>
      </c>
    </row>
    <row r="10" spans="18:20" ht="12.75" hidden="1">
      <c r="R10" s="76" t="str">
        <f>Teams!A11</f>
        <v>Tamworth</v>
      </c>
      <c r="S10" s="76">
        <f>Teams!B11</f>
        <v>8</v>
      </c>
      <c r="T10" s="76">
        <f>Teams!C11</f>
        <v>88</v>
      </c>
    </row>
    <row r="11" spans="4:12" ht="12.75" hidden="1">
      <c r="D11" s="76" t="s">
        <v>113</v>
      </c>
      <c r="E11" s="95">
        <f>VLOOKUP(C2,R3:T10,2,FALSE)</f>
        <v>8</v>
      </c>
      <c r="K11" s="76" t="s">
        <v>114</v>
      </c>
      <c r="L11" s="95">
        <f>VLOOKUP(C2,R3:T10,3,FALSE)</f>
        <v>88</v>
      </c>
    </row>
    <row r="12" ht="6.75" customHeight="1" hidden="1"/>
    <row r="13" ht="12.75" hidden="1"/>
    <row r="14" spans="4:16" ht="12.75" hidden="1">
      <c r="D14" s="76" t="s">
        <v>112</v>
      </c>
      <c r="E14" s="76" t="s">
        <v>4</v>
      </c>
      <c r="F14" s="76" t="s">
        <v>7</v>
      </c>
      <c r="G14" s="76" t="s">
        <v>98</v>
      </c>
      <c r="H14" s="95" t="s">
        <v>115</v>
      </c>
      <c r="I14" s="76" t="s">
        <v>116</v>
      </c>
      <c r="K14" s="76" t="s">
        <v>112</v>
      </c>
      <c r="L14" s="76" t="s">
        <v>4</v>
      </c>
      <c r="M14" s="76" t="s">
        <v>110</v>
      </c>
      <c r="N14" s="76" t="s">
        <v>111</v>
      </c>
      <c r="O14" s="95" t="s">
        <v>115</v>
      </c>
      <c r="P14" s="76" t="s">
        <v>116</v>
      </c>
    </row>
    <row r="15" spans="3:16" ht="12.75" hidden="1">
      <c r="C15" s="76" t="s">
        <v>9</v>
      </c>
      <c r="D15" s="76" t="str">
        <f ca="1">HLOOKUP($E$11,OFFSET(Events!$A$1,$I15-1,2,4,8),3,FALSE)</f>
        <v>Greg Richards</v>
      </c>
      <c r="E15" s="76" t="str">
        <f ca="1">HLOOKUP($E$11,OFFSET(Events!$A$1,$I15-1,2,4,8),4,FALSE)</f>
        <v>11.5</v>
      </c>
      <c r="F15" s="76">
        <f ca="1">HLOOKUP($E$11,OFFSET(Events!$A$1,$I15-1,2,4,8),2,FALSE)</f>
        <v>3</v>
      </c>
      <c r="G15" s="76">
        <f>HLOOKUP($C$2,Track3!$J$3:$Q$37,H15,FALSE)</f>
        <v>8</v>
      </c>
      <c r="H15" s="76">
        <v>14</v>
      </c>
      <c r="I15" s="76">
        <v>74</v>
      </c>
      <c r="K15" s="76" t="str">
        <f ca="1">HLOOKUP($L$11,OFFSET(Events!$A$1,$P15-1,2,4,8),3,FALSE)</f>
        <v>Neil Rudd</v>
      </c>
      <c r="L15" s="76" t="str">
        <f ca="1">HLOOKUP($L$11,OFFSET(Events!$A$1,$P15-1,2,4,8),4,FALSE)</f>
        <v>30.9</v>
      </c>
      <c r="M15" s="76">
        <f ca="1">HLOOKUP($L$11,OFFSET(Events!$A$1,$P15-1,2,4,8),2,FALSE)</f>
        <v>8</v>
      </c>
      <c r="N15" s="76">
        <f>HLOOKUP($C$2,Track3!$J$3:$Q$37,O15,FALSE)</f>
        <v>1</v>
      </c>
      <c r="O15" s="95">
        <f aca="true" t="shared" si="0" ref="O15:O23">H15+6</f>
        <v>20</v>
      </c>
      <c r="P15" s="76">
        <f>I15+5</f>
        <v>79</v>
      </c>
    </row>
    <row r="16" spans="3:16" ht="12.75" hidden="1">
      <c r="C16" s="76" t="s">
        <v>10</v>
      </c>
      <c r="D16" s="76" t="str">
        <f ca="1">HLOOKUP($E$11,OFFSET(Events!$A$1,$I16-1,2,4,8),3,FALSE)</f>
        <v>Greg Richards</v>
      </c>
      <c r="E16" s="76" t="str">
        <f ca="1">HLOOKUP($E$11,OFFSET(Events!$A$1,$I16-1,2,4,8),4,FALSE)</f>
        <v>23.1</v>
      </c>
      <c r="F16" s="76">
        <f ca="1">HLOOKUP($E$11,OFFSET(Events!$A$1,$I16-1,2,4,8),2,FALSE)</f>
        <v>3</v>
      </c>
      <c r="G16" s="76">
        <f>HLOOKUP($C$2,Track1!$J$3:$Q$37,H16,FALSE)</f>
        <v>8</v>
      </c>
      <c r="H16" s="76">
        <v>26</v>
      </c>
      <c r="I16" s="76">
        <v>24</v>
      </c>
      <c r="K16" s="76" t="str">
        <f ca="1">HLOOKUP($L$11,OFFSET(Events!$A$1,$P16-1,2,4,8),3,FALSE)</f>
        <v>Nicholas Spargo</v>
      </c>
      <c r="L16" s="76" t="str">
        <f ca="1">HLOOKUP($L$11,OFFSET(Events!$A$1,$P16-1,2,4,8),4,FALSE)</f>
        <v>23.9</v>
      </c>
      <c r="M16" s="76">
        <f ca="1">HLOOKUP($L$11,OFFSET(Events!$A$1,$P16-1,2,4,8),2,FALSE)</f>
        <v>4</v>
      </c>
      <c r="N16" s="76">
        <f>HLOOKUP($C$2,Track1!$J$3:$Q$37,O16,FALSE)</f>
        <v>5</v>
      </c>
      <c r="O16" s="95">
        <f t="shared" si="0"/>
        <v>32</v>
      </c>
      <c r="P16" s="76">
        <f aca="true" t="shared" si="1" ref="P16:P31">I16+5</f>
        <v>29</v>
      </c>
    </row>
    <row r="17" spans="3:16" ht="12.75" hidden="1">
      <c r="C17" s="76" t="s">
        <v>11</v>
      </c>
      <c r="D17" s="76" t="str">
        <f ca="1">HLOOKUP($E$11,OFFSET(Events!$A$1,$I17-1,2,4,8),3,FALSE)</f>
        <v>Neil Rudd</v>
      </c>
      <c r="E17" s="76" t="str">
        <f ca="1">HLOOKUP($E$11,OFFSET(Events!$A$1,$I17-1,2,4,8),4,FALSE)</f>
        <v>51.1</v>
      </c>
      <c r="F17" s="76">
        <f ca="1">HLOOKUP($E$11,OFFSET(Events!$A$1,$I17-1,2,4,8),2,FALSE)</f>
        <v>2</v>
      </c>
      <c r="G17" s="76">
        <f>HLOOKUP($C$2,Track2!$J$3:$Q$37,H17,FALSE)</f>
        <v>9</v>
      </c>
      <c r="H17" s="76">
        <v>26</v>
      </c>
      <c r="I17" s="76">
        <v>54</v>
      </c>
      <c r="K17" s="76" t="str">
        <f ca="1">HLOOKUP($L$11,OFFSET(Events!$A$1,$P17-1,2,4,8),3,FALSE)</f>
        <v>Nicholas Spargo</v>
      </c>
      <c r="L17" s="76" t="str">
        <f ca="1">HLOOKUP($L$11,OFFSET(Events!$A$1,$P17-1,2,4,8),4,FALSE)</f>
        <v>52.0</v>
      </c>
      <c r="M17" s="76">
        <f ca="1">HLOOKUP($L$11,OFFSET(Events!$A$1,$P17-1,2,4,8),2,FALSE)</f>
        <v>2</v>
      </c>
      <c r="N17" s="76">
        <f>HLOOKUP($C$2,Track2!$J$3:$Q$37,O17,FALSE)</f>
        <v>7</v>
      </c>
      <c r="O17" s="95">
        <f t="shared" si="0"/>
        <v>32</v>
      </c>
      <c r="P17" s="76">
        <f t="shared" si="1"/>
        <v>59</v>
      </c>
    </row>
    <row r="18" spans="3:16" ht="12.75" hidden="1">
      <c r="C18" s="76" t="s">
        <v>12</v>
      </c>
      <c r="D18" s="76" t="str">
        <f ca="1">HLOOKUP($E$11,OFFSET(Events!$A$1,$I18-1,2,4,8),3,FALSE)</f>
        <v>Christopher Smith</v>
      </c>
      <c r="E18" s="76" t="str">
        <f ca="1">HLOOKUP($E$11,OFFSET(Events!$A$1,$I18-1,2,4,8),4,FALSE)</f>
        <v>1.57.0</v>
      </c>
      <c r="F18" s="76">
        <f ca="1">HLOOKUP($E$11,OFFSET(Events!$A$1,$I18-1,2,4,8),2,FALSE)</f>
        <v>1</v>
      </c>
      <c r="G18" s="76">
        <f>HLOOKUP($C$2,Track1!$J$3:$Q$37,H18,FALSE)</f>
        <v>10</v>
      </c>
      <c r="H18" s="76">
        <v>14</v>
      </c>
      <c r="I18" s="76">
        <v>14</v>
      </c>
      <c r="K18" s="76" t="str">
        <f ca="1">HLOOKUP($L$11,OFFSET(Events!$A$1,$P18-1,2,4,8),3,FALSE)</f>
        <v>Simon Hall</v>
      </c>
      <c r="L18" s="76" t="str">
        <f ca="1">HLOOKUP($L$11,OFFSET(Events!$A$1,$P18-1,2,4,8),4,FALSE)</f>
        <v>2.01.4</v>
      </c>
      <c r="M18" s="76">
        <f ca="1">HLOOKUP($L$11,OFFSET(Events!$A$1,$P18-1,2,4,8),2,FALSE)</f>
        <v>1</v>
      </c>
      <c r="N18" s="76">
        <f>HLOOKUP($C$2,Track1!$J$3:$Q$37,O18,FALSE)</f>
        <v>8</v>
      </c>
      <c r="O18" s="95">
        <f t="shared" si="0"/>
        <v>20</v>
      </c>
      <c r="P18" s="76">
        <f t="shared" si="1"/>
        <v>19</v>
      </c>
    </row>
    <row r="19" spans="3:16" ht="12.75" hidden="1">
      <c r="C19" s="76" t="s">
        <v>13</v>
      </c>
      <c r="D19" s="76" t="str">
        <f ca="1">HLOOKUP($E$11,OFFSET(Events!$A$1,$I19-1,2,4,8),3,FALSE)</f>
        <v>Philip Clamp</v>
      </c>
      <c r="E19" s="76" t="str">
        <f ca="1">HLOOKUP($E$11,OFFSET(Events!$A$1,$I19-1,2,4,8),4,FALSE)</f>
        <v>4.06.7</v>
      </c>
      <c r="F19" s="76">
        <f ca="1">HLOOKUP($E$11,OFFSET(Events!$A$1,$I19-1,2,4,8),2,FALSE)</f>
        <v>2</v>
      </c>
      <c r="G19" s="76">
        <f>HLOOKUP($C$2,Track3!$J$3:$Q$37,H19,FALSE)</f>
        <v>9</v>
      </c>
      <c r="H19" s="76">
        <v>2</v>
      </c>
      <c r="I19" s="76">
        <v>64</v>
      </c>
      <c r="K19" s="76" t="str">
        <f ca="1">HLOOKUP($L$11,OFFSET(Events!$A$1,$P19-1,2,4,8),3,FALSE)</f>
        <v>Simon Hall</v>
      </c>
      <c r="L19" s="76" t="str">
        <f ca="1">HLOOKUP($L$11,OFFSET(Events!$A$1,$P19-1,2,4,8),4,FALSE)</f>
        <v>4.17.0</v>
      </c>
      <c r="M19" s="76">
        <f ca="1">HLOOKUP($L$11,OFFSET(Events!$A$1,$P19-1,2,4,8),2,FALSE)</f>
        <v>1</v>
      </c>
      <c r="N19" s="76">
        <f>HLOOKUP($C$2,Track3!$J$3:$Q$37,O19,FALSE)</f>
        <v>8</v>
      </c>
      <c r="O19" s="95">
        <f t="shared" si="0"/>
        <v>8</v>
      </c>
      <c r="P19" s="76">
        <f t="shared" si="1"/>
        <v>69</v>
      </c>
    </row>
    <row r="20" spans="3:16" ht="12.75" hidden="1">
      <c r="C20" s="76" t="s">
        <v>63</v>
      </c>
      <c r="D20" s="76" t="str">
        <f ca="1">HLOOKUP($E$11,OFFSET(Events!$A$1,$I20-1,2,4,8),3,FALSE)</f>
        <v>Neal Hurst</v>
      </c>
      <c r="E20" s="76" t="str">
        <f ca="1">HLOOKUP($E$11,OFFSET(Events!$A$1,$I20-1,2,4,8),4,FALSE)</f>
        <v>12.51.3</v>
      </c>
      <c r="F20" s="76">
        <f ca="1">HLOOKUP($E$11,OFFSET(Events!$A$1,$I20-1,2,4,8),2,FALSE)</f>
        <v>5</v>
      </c>
      <c r="G20" s="76">
        <f>HLOOKUP($C$2,Track2!$J$3:$Q$37,H20,FALSE)</f>
        <v>6</v>
      </c>
      <c r="H20" s="76">
        <v>2</v>
      </c>
      <c r="I20" s="76">
        <v>34</v>
      </c>
      <c r="K20" s="76" t="e">
        <f ca="1">HLOOKUP($L$11,OFFSET(Events!$A$1,$P20-1,2,4,8),3,FALSE)</f>
        <v>#N/A</v>
      </c>
      <c r="L20" s="76" t="e">
        <f ca="1">HLOOKUP($L$11,OFFSET(Events!$A$1,$P20-1,2,4,8),4,FALSE)</f>
        <v>#N/A</v>
      </c>
      <c r="M20" s="76" t="e">
        <f ca="1">HLOOKUP($L$11,OFFSET(Events!$A$1,$P20-1,2,4,8),2,FALSE)</f>
        <v>#N/A</v>
      </c>
      <c r="N20" s="76">
        <f>HLOOKUP($C$2,Track2!$J$3:$Q$37,O20,FALSE)</f>
      </c>
      <c r="O20" s="95">
        <f t="shared" si="0"/>
        <v>8</v>
      </c>
      <c r="P20" s="76">
        <f t="shared" si="1"/>
        <v>39</v>
      </c>
    </row>
    <row r="21" spans="3:16" ht="12.75" hidden="1">
      <c r="C21" s="76" t="s">
        <v>68</v>
      </c>
      <c r="D21" s="76" t="str">
        <f ca="1">HLOOKUP($E$11,OFFSET(Events!$A$1,$I21-1,2,4,8),3,FALSE)</f>
        <v>Philip Clamp</v>
      </c>
      <c r="E21" s="76" t="str">
        <f ca="1">HLOOKUP($E$11,OFFSET(Events!$A$1,$I21-1,2,4,8),4,FALSE)</f>
        <v>9.24.7</v>
      </c>
      <c r="F21" s="76">
        <f ca="1">HLOOKUP($E$11,OFFSET(Events!$A$1,$I21-1,2,4,8),2,FALSE)</f>
        <v>3</v>
      </c>
      <c r="G21" s="76">
        <f>HLOOKUP($C$2,Track3!$J$3:$Q$37,H21,FALSE)</f>
        <v>8</v>
      </c>
      <c r="H21" s="76">
        <v>26</v>
      </c>
      <c r="I21" s="76">
        <v>84</v>
      </c>
      <c r="K21" s="76" t="str">
        <f ca="1">HLOOKUP($L$11,OFFSET(Events!$A$1,$P21-1,2,4,8),3,FALSE)</f>
        <v>Howard Bush</v>
      </c>
      <c r="L21" s="76" t="str">
        <f ca="1">HLOOKUP($L$11,OFFSET(Events!$A$1,$P21-1,2,4,8),4,FALSE)</f>
        <v>9.36.3</v>
      </c>
      <c r="M21" s="76">
        <f ca="1">HLOOKUP($L$11,OFFSET(Events!$A$1,$P21-1,2,4,8),2,FALSE)</f>
        <v>2</v>
      </c>
      <c r="N21" s="76">
        <f>HLOOKUP($C$2,Track3!$J$3:$Q$37,O21,FALSE)</f>
        <v>7</v>
      </c>
      <c r="O21" s="95">
        <f t="shared" si="0"/>
        <v>32</v>
      </c>
      <c r="P21" s="76">
        <f t="shared" si="1"/>
        <v>89</v>
      </c>
    </row>
    <row r="22" spans="3:16" ht="12.75" hidden="1">
      <c r="C22" s="9" t="s">
        <v>15</v>
      </c>
      <c r="D22" s="76" t="str">
        <f ca="1">HLOOKUP($E$11,OFFSET(Events!$A$1,$I22-1,2,4,8),3,FALSE)</f>
        <v>David Lines</v>
      </c>
      <c r="E22" s="76" t="str">
        <f ca="1">HLOOKUP($E$11,OFFSET(Events!$A$1,$I22-1,2,4,8),4,FALSE)</f>
        <v>20.1</v>
      </c>
      <c r="F22" s="76">
        <f ca="1">HLOOKUP($E$11,OFFSET(Events!$A$1,$I22-1,2,4,8),2,FALSE)</f>
        <v>6</v>
      </c>
      <c r="G22" s="76">
        <f>HLOOKUP($C$2,Track2!$J$3:$Q$37,H22,FALSE)</f>
        <v>5</v>
      </c>
      <c r="H22" s="76">
        <v>14</v>
      </c>
      <c r="I22" s="76">
        <v>44</v>
      </c>
      <c r="K22" s="76" t="str">
        <f ca="1">HLOOKUP($L$11,OFFSET(Events!$A$1,$P22-1,2,4,8),3,FALSE)</f>
        <v>Matthew James</v>
      </c>
      <c r="L22" s="76" t="str">
        <f ca="1">HLOOKUP($L$11,OFFSET(Events!$A$1,$P22-1,2,4,8),4,FALSE)</f>
        <v>20.2</v>
      </c>
      <c r="M22" s="76">
        <f ca="1">HLOOKUP($L$11,OFFSET(Events!$A$1,$P22-1,2,4,8),2,FALSE)</f>
        <v>3</v>
      </c>
      <c r="N22" s="76">
        <f>HLOOKUP($C$2,Track2!$J$3:$Q$37,O22,FALSE)</f>
        <v>6</v>
      </c>
      <c r="O22" s="95">
        <f t="shared" si="0"/>
        <v>20</v>
      </c>
      <c r="P22" s="76">
        <f t="shared" si="1"/>
        <v>49</v>
      </c>
    </row>
    <row r="23" spans="3:16" ht="12.75" hidden="1">
      <c r="C23" s="9" t="s">
        <v>16</v>
      </c>
      <c r="D23" s="76" t="str">
        <f ca="1">HLOOKUP($E$11,OFFSET(Events!$A$1,$I23-1,2,4,8),3,FALSE)</f>
        <v>David Lines</v>
      </c>
      <c r="E23" s="76" t="str">
        <f ca="1">HLOOKUP($E$11,OFFSET(Events!$A$1,$I23-1,2,4,8),4,FALSE)</f>
        <v>62.8</v>
      </c>
      <c r="F23" s="76">
        <f ca="1">HLOOKUP($E$11,OFFSET(Events!$A$1,$I23-1,2,4,8),2,FALSE)</f>
        <v>5</v>
      </c>
      <c r="G23" s="76">
        <f>HLOOKUP($C$2,Track1!$J$3:$Q$37,H23,FALSE)</f>
        <v>6</v>
      </c>
      <c r="H23" s="76">
        <v>2</v>
      </c>
      <c r="I23" s="76">
        <v>4</v>
      </c>
      <c r="K23" s="76" t="str">
        <f ca="1">HLOOKUP($L$11,OFFSET(Events!$A$1,$P23-1,2,4,8),3,FALSE)</f>
        <v>Matthew James</v>
      </c>
      <c r="L23" s="76" t="str">
        <f ca="1">HLOOKUP($L$11,OFFSET(Events!$A$1,$P23-1,2,4,8),4,FALSE)</f>
        <v>65.7</v>
      </c>
      <c r="M23" s="76">
        <f ca="1">HLOOKUP($L$11,OFFSET(Events!$A$1,$P23-1,2,4,8),2,FALSE)</f>
        <v>6</v>
      </c>
      <c r="N23" s="76">
        <f>HLOOKUP($C$2,Track1!$J$3:$Q$37,O23,FALSE)</f>
        <v>3</v>
      </c>
      <c r="O23" s="95">
        <f t="shared" si="0"/>
        <v>8</v>
      </c>
      <c r="P23" s="76">
        <f t="shared" si="1"/>
        <v>9</v>
      </c>
    </row>
    <row r="24" spans="3:16" ht="12.75" hidden="1">
      <c r="C24" s="9" t="s">
        <v>17</v>
      </c>
      <c r="D24" s="76" t="str">
        <f ca="1">HLOOKUP($E$11,OFFSET(Events!$A$1,$I24-1,2,4,8),3,FALSE)</f>
        <v>Gavin Showell</v>
      </c>
      <c r="E24" s="76" t="str">
        <f ca="1">HLOOKUP($E$11,OFFSET(Events!$A$1,$I24-1,2,4,8),4,FALSE)</f>
        <v>5.37</v>
      </c>
      <c r="F24" s="76">
        <f ca="1">HLOOKUP($E$11,OFFSET(Events!$A$1,$I24-1,2,4,8),2,FALSE)</f>
        <v>8</v>
      </c>
      <c r="G24" s="76">
        <f>HLOOKUP($C$2,Field1!$J$3:$Q$37,H24,FALSE)</f>
        <v>3</v>
      </c>
      <c r="H24" s="76">
        <v>26</v>
      </c>
      <c r="I24" s="76">
        <v>114</v>
      </c>
      <c r="K24" s="76" t="str">
        <f ca="1">HLOOKUP($L$11,OFFSET(Events!$A$1,$P24-1,2,4,8),3,FALSE)</f>
        <v>Adam Smith</v>
      </c>
      <c r="L24" s="76" t="str">
        <f ca="1">HLOOKUP($L$11,OFFSET(Events!$A$1,$P24-1,2,4,8),4,FALSE)</f>
        <v>5.18</v>
      </c>
      <c r="M24" s="76">
        <f ca="1">HLOOKUP($L$11,OFFSET(Events!$A$1,$P24-1,2,4,8),2,FALSE)</f>
        <v>6</v>
      </c>
      <c r="N24" s="76">
        <f>HLOOKUP($C$2,Field1!$J$3:$Q$37,O24,FALSE)</f>
        <v>3</v>
      </c>
      <c r="O24" s="95">
        <f aca="true" t="shared" si="2" ref="O24:O31">H24+6</f>
        <v>32</v>
      </c>
      <c r="P24" s="76">
        <f t="shared" si="1"/>
        <v>119</v>
      </c>
    </row>
    <row r="25" spans="3:16" ht="12.75" hidden="1">
      <c r="C25" s="9" t="s">
        <v>18</v>
      </c>
      <c r="D25" s="76" t="str">
        <f ca="1">HLOOKUP($E$11,OFFSET(Events!$A$1,$I25-1,2,4,8),3,FALSE)</f>
        <v>Adam Smith</v>
      </c>
      <c r="E25" s="76" t="str">
        <f ca="1">HLOOKUP($E$11,OFFSET(Events!$A$1,$I25-1,2,4,8),4,FALSE)</f>
        <v>12.73</v>
      </c>
      <c r="F25" s="76">
        <f ca="1">HLOOKUP($E$11,OFFSET(Events!$A$1,$I25-1,2,4,8),2,FALSE)</f>
        <v>1</v>
      </c>
      <c r="G25" s="76">
        <f>HLOOKUP($C$2,Field3!$J$3:$Q$37,H25,FALSE)</f>
        <v>10</v>
      </c>
      <c r="H25" s="76">
        <v>2</v>
      </c>
      <c r="I25" s="76">
        <v>154</v>
      </c>
      <c r="K25" s="76" t="str">
        <f ca="1">HLOOKUP($L$11,OFFSET(Events!$A$1,$P25-1,2,4,8),3,FALSE)</f>
        <v>Matthew James</v>
      </c>
      <c r="L25" s="76" t="str">
        <f ca="1">HLOOKUP($L$11,OFFSET(Events!$A$1,$P25-1,2,4,8),4,FALSE)</f>
        <v>11.12</v>
      </c>
      <c r="M25" s="76">
        <f ca="1">HLOOKUP($L$11,OFFSET(Events!$A$1,$P25-1,2,4,8),2,FALSE)</f>
        <v>5</v>
      </c>
      <c r="N25" s="76">
        <f>HLOOKUP($C$2,Field3!$J$3:$Q$37,O25,FALSE)</f>
        <v>4</v>
      </c>
      <c r="O25" s="95">
        <f t="shared" si="2"/>
        <v>8</v>
      </c>
      <c r="P25" s="76">
        <f t="shared" si="1"/>
        <v>159</v>
      </c>
    </row>
    <row r="26" spans="3:16" ht="12.75" hidden="1">
      <c r="C26" s="9" t="s">
        <v>35</v>
      </c>
      <c r="D26" s="76" t="str">
        <f ca="1">HLOOKUP($E$11,OFFSET(Events!$A$1,$I26-1,2,4,8),3,FALSE)</f>
        <v>Adam Smith</v>
      </c>
      <c r="E26" s="76" t="str">
        <f ca="1">HLOOKUP($E$11,OFFSET(Events!$A$1,$I26-1,2,4,8),4,FALSE)</f>
        <v>1.65</v>
      </c>
      <c r="F26" s="76">
        <f ca="1">HLOOKUP($E$11,OFFSET(Events!$A$1,$I26-1,2,4,8),2,FALSE)</f>
        <v>5</v>
      </c>
      <c r="G26" s="76">
        <f>HLOOKUP($C$2,Field2!$J$3:$Q$37,H26,FALSE)</f>
        <v>6</v>
      </c>
      <c r="H26" s="76">
        <v>2</v>
      </c>
      <c r="I26" s="76">
        <v>124</v>
      </c>
      <c r="K26" s="76" t="str">
        <f ca="1">HLOOKUP($L$11,OFFSET(Events!$A$1,$P26-1,2,4,8),3,FALSE)</f>
        <v>Matthew James</v>
      </c>
      <c r="L26" s="76" t="str">
        <f ca="1">HLOOKUP($L$11,OFFSET(Events!$A$1,$P26-1,2,4,8),4,FALSE)</f>
        <v>1.50</v>
      </c>
      <c r="M26" s="76">
        <f ca="1">HLOOKUP($L$11,OFFSET(Events!$A$1,$P26-1,2,4,8),2,FALSE)</f>
        <v>4</v>
      </c>
      <c r="N26" s="76">
        <f>HLOOKUP($C$2,Field2!$J$3:$Q$37,O26,FALSE)</f>
        <v>5</v>
      </c>
      <c r="O26" s="95">
        <f t="shared" si="2"/>
        <v>8</v>
      </c>
      <c r="P26" s="76">
        <f t="shared" si="1"/>
        <v>129</v>
      </c>
    </row>
    <row r="27" spans="3:16" ht="12.75" hidden="1">
      <c r="C27" s="9" t="s">
        <v>19</v>
      </c>
      <c r="D27" s="76" t="str">
        <f ca="1">HLOOKUP($E$11,OFFSET(Events!$A$1,$I27-1,2,4,8),3,FALSE)</f>
        <v>Gavin Showell</v>
      </c>
      <c r="E27" s="76" t="str">
        <f ca="1">HLOOKUP($E$11,OFFSET(Events!$A$1,$I27-1,2,4,8),4,FALSE)</f>
        <v>4.00</v>
      </c>
      <c r="F27" s="76">
        <f ca="1">HLOOKUP($E$11,OFFSET(Events!$A$1,$I27-1,2,4,8),2,FALSE)</f>
        <v>1</v>
      </c>
      <c r="G27" s="76">
        <f>HLOOKUP($C$2,Field1!$J$3:$Q$37,H27,FALSE)</f>
        <v>10</v>
      </c>
      <c r="H27" s="76">
        <v>14</v>
      </c>
      <c r="I27" s="76">
        <v>104</v>
      </c>
      <c r="K27" s="76" t="e">
        <f ca="1">HLOOKUP($L$11,OFFSET(Events!$A$1,$P27-1,2,4,8),3,FALSE)</f>
        <v>#N/A</v>
      </c>
      <c r="L27" s="76" t="e">
        <f ca="1">HLOOKUP($L$11,OFFSET(Events!$A$1,$P27-1,2,4,8),4,FALSE)</f>
        <v>#N/A</v>
      </c>
      <c r="M27" s="76" t="e">
        <f ca="1">HLOOKUP($L$11,OFFSET(Events!$A$1,$P27-1,2,4,8),2,FALSE)</f>
        <v>#N/A</v>
      </c>
      <c r="N27" s="76">
        <f>HLOOKUP($C$2,Field1!$J$3:$Q$37,O27,FALSE)</f>
      </c>
      <c r="O27" s="95">
        <f t="shared" si="2"/>
        <v>20</v>
      </c>
      <c r="P27" s="76">
        <f t="shared" si="1"/>
        <v>109</v>
      </c>
    </row>
    <row r="28" spans="3:16" ht="12.75" hidden="1">
      <c r="C28" s="9" t="s">
        <v>36</v>
      </c>
      <c r="D28" s="76" t="str">
        <f ca="1">HLOOKUP($E$11,OFFSET(Events!$A$1,$I28-1,2,4,8),3,FALSE)</f>
        <v>Gavin Showell</v>
      </c>
      <c r="E28" s="76" t="str">
        <f ca="1">HLOOKUP($E$11,OFFSET(Events!$A$1,$I28-1,2,4,8),4,FALSE)</f>
        <v>10.01</v>
      </c>
      <c r="F28" s="76">
        <f ca="1">HLOOKUP($E$11,OFFSET(Events!$A$1,$I28-1,2,4,8),2,FALSE)</f>
        <v>5</v>
      </c>
      <c r="G28" s="76">
        <f>HLOOKUP($C$2,Field2!$J$3:$Q$37,H28,FALSE)</f>
        <v>6</v>
      </c>
      <c r="H28" s="76">
        <v>26</v>
      </c>
      <c r="I28" s="76">
        <v>144</v>
      </c>
      <c r="K28" s="76" t="str">
        <f ca="1">HLOOKUP($L$11,OFFSET(Events!$A$1,$P28-1,2,4,8),3,FALSE)</f>
        <v>John Culshaw (Jnr)</v>
      </c>
      <c r="L28" s="76" t="str">
        <f ca="1">HLOOKUP($L$11,OFFSET(Events!$A$1,$P28-1,2,4,8),4,FALSE)</f>
        <v>9.40</v>
      </c>
      <c r="M28" s="76">
        <f ca="1">HLOOKUP($L$11,OFFSET(Events!$A$1,$P28-1,2,4,8),2,FALSE)</f>
        <v>3</v>
      </c>
      <c r="N28" s="76">
        <f>HLOOKUP($C$2,Field2!$J$3:$Q$37,O28,FALSE)</f>
        <v>6</v>
      </c>
      <c r="O28" s="95">
        <f t="shared" si="2"/>
        <v>32</v>
      </c>
      <c r="P28" s="76">
        <f t="shared" si="1"/>
        <v>149</v>
      </c>
    </row>
    <row r="29" spans="3:16" ht="12.75" hidden="1">
      <c r="C29" s="9" t="s">
        <v>20</v>
      </c>
      <c r="D29" s="76" t="str">
        <f ca="1">HLOOKUP($E$11,OFFSET(Events!$A$1,$I29-1,2,4,8),3,FALSE)</f>
        <v>Gavin Showell</v>
      </c>
      <c r="E29" s="76" t="str">
        <f ca="1">HLOOKUP($E$11,OFFSET(Events!$A$1,$I29-1,2,4,8),4,FALSE)</f>
        <v>21.49</v>
      </c>
      <c r="F29" s="76">
        <f ca="1">HLOOKUP($E$11,OFFSET(Events!$A$1,$I29-1,2,4,8),2,FALSE)</f>
        <v>8</v>
      </c>
      <c r="G29" s="76">
        <f>HLOOKUP($C$2,Field3!$J$3:$Q$37,H29,FALSE)</f>
        <v>3</v>
      </c>
      <c r="H29" s="76">
        <v>14</v>
      </c>
      <c r="I29" s="76">
        <v>164</v>
      </c>
      <c r="K29" s="76" t="str">
        <f ca="1">HLOOKUP($L$11,OFFSET(Events!$A$1,$P29-1,2,4,8),3,FALSE)</f>
        <v>Matthew James</v>
      </c>
      <c r="L29" s="76" t="str">
        <f ca="1">HLOOKUP($L$11,OFFSET(Events!$A$1,$P29-1,2,4,8),4,FALSE)</f>
        <v>20.05</v>
      </c>
      <c r="M29" s="76">
        <f ca="1">HLOOKUP($L$11,OFFSET(Events!$A$1,$P29-1,2,4,8),2,FALSE)</f>
        <v>4</v>
      </c>
      <c r="N29" s="76">
        <f>HLOOKUP($C$2,Field3!$J$3:$Q$37,O29,FALSE)</f>
        <v>5</v>
      </c>
      <c r="O29" s="95">
        <f t="shared" si="2"/>
        <v>20</v>
      </c>
      <c r="P29" s="76">
        <f t="shared" si="1"/>
        <v>169</v>
      </c>
    </row>
    <row r="30" spans="3:16" ht="12.75" hidden="1">
      <c r="C30" s="9" t="s">
        <v>21</v>
      </c>
      <c r="D30" s="76" t="str">
        <f ca="1">HLOOKUP($E$11,OFFSET(Events!$A$1,$I30-1,2,4,8),3,FALSE)</f>
        <v>Gavin Showell</v>
      </c>
      <c r="E30" s="76" t="str">
        <f ca="1">HLOOKUP($E$11,OFFSET(Events!$A$1,$I30-1,2,4,8),4,FALSE)</f>
        <v>23.96</v>
      </c>
      <c r="F30" s="76">
        <f ca="1">HLOOKUP($E$11,OFFSET(Events!$A$1,$I30-1,2,4,8),2,FALSE)</f>
        <v>3</v>
      </c>
      <c r="G30" s="76">
        <f>HLOOKUP($C$2,Field1!$J$3:$Q$37,H30,FALSE)</f>
        <v>8</v>
      </c>
      <c r="H30" s="76">
        <v>2</v>
      </c>
      <c r="I30" s="76">
        <v>94</v>
      </c>
      <c r="K30" s="76" t="str">
        <f ca="1">HLOOKUP($L$11,OFFSET(Events!$A$1,$P30-1,2,4,8),3,FALSE)</f>
        <v>Matthew James</v>
      </c>
      <c r="L30" s="76" t="str">
        <f ca="1">HLOOKUP($L$11,OFFSET(Events!$A$1,$P30-1,2,4,8),4,FALSE)</f>
        <v>14.88</v>
      </c>
      <c r="M30" s="76">
        <f ca="1">HLOOKUP($L$11,OFFSET(Events!$A$1,$P30-1,2,4,8),2,FALSE)</f>
        <v>6</v>
      </c>
      <c r="N30" s="76">
        <f>HLOOKUP($C$2,Field1!$J$3:$Q$37,O30,FALSE)</f>
        <v>3</v>
      </c>
      <c r="O30" s="95">
        <f t="shared" si="2"/>
        <v>8</v>
      </c>
      <c r="P30" s="76">
        <f t="shared" si="1"/>
        <v>99</v>
      </c>
    </row>
    <row r="31" spans="3:16" ht="12.75" hidden="1">
      <c r="C31" s="9" t="s">
        <v>22</v>
      </c>
      <c r="D31" s="76" t="str">
        <f ca="1">HLOOKUP($E$11,OFFSET(Events!$A$1,$I31-1,2,4,8),3,FALSE)</f>
        <v>John Culshaw (Jnr)</v>
      </c>
      <c r="E31" s="76" t="str">
        <f ca="1">HLOOKUP($E$11,OFFSET(Events!$A$1,$I31-1,2,4,8),4,FALSE)</f>
        <v>38.62</v>
      </c>
      <c r="F31" s="76">
        <f ca="1">HLOOKUP($E$11,OFFSET(Events!$A$1,$I31-1,2,4,8),2,FALSE)</f>
        <v>4</v>
      </c>
      <c r="G31" s="76">
        <f>HLOOKUP($C$2,Field2!$J$3:$Q$37,H31,FALSE)</f>
        <v>7</v>
      </c>
      <c r="H31" s="76">
        <v>14</v>
      </c>
      <c r="I31" s="76">
        <v>134</v>
      </c>
      <c r="K31" s="76" t="str">
        <f ca="1">HLOOKUP($L$11,OFFSET(Events!$A$1,$P31-1,2,4,8),3,FALSE)</f>
        <v>Philip Owen</v>
      </c>
      <c r="L31" s="76" t="str">
        <f ca="1">HLOOKUP($L$11,OFFSET(Events!$A$1,$P31-1,2,4,8),4,FALSE)</f>
        <v>33.93</v>
      </c>
      <c r="M31" s="76">
        <f ca="1">HLOOKUP($L$11,OFFSET(Events!$A$1,$P31-1,2,4,8),2,FALSE)</f>
        <v>5</v>
      </c>
      <c r="N31" s="76">
        <f>HLOOKUP($C$2,Field2!$J$3:$Q$37,O31,FALSE)</f>
        <v>4</v>
      </c>
      <c r="O31" s="95">
        <f t="shared" si="2"/>
        <v>20</v>
      </c>
      <c r="P31" s="76">
        <f t="shared" si="1"/>
        <v>139</v>
      </c>
    </row>
    <row r="32" spans="3:16" ht="12.75" hidden="1">
      <c r="C32" s="9" t="s">
        <v>23</v>
      </c>
      <c r="D32" s="76" t="str">
        <f ca="1">HLOOKUP($E$11,OFFSET(Events!$A$1,$I32-1,2,4,8),3,FALSE)</f>
        <v>Tamworth</v>
      </c>
      <c r="E32" s="76" t="str">
        <f ca="1">HLOOKUP($E$11,OFFSET(Events!$A$1,$I32-1,2,4,8),4,FALSE)</f>
        <v>46.1</v>
      </c>
      <c r="F32" s="76">
        <f ca="1">HLOOKUP($E$11,OFFSET(Events!$A$1,$I32-1,2,4,8),2,FALSE)</f>
        <v>3</v>
      </c>
      <c r="G32" s="76">
        <f>HLOOKUP($C$2,Relays!$J$3:$Q$37,H32,FALSE)</f>
        <v>8</v>
      </c>
      <c r="H32" s="76">
        <v>2</v>
      </c>
      <c r="I32" s="76">
        <v>174</v>
      </c>
      <c r="O32" s="95"/>
      <c r="P32" s="76"/>
    </row>
    <row r="33" spans="3:16" ht="12.75" hidden="1">
      <c r="C33" s="9" t="s">
        <v>24</v>
      </c>
      <c r="D33" s="76" t="str">
        <f ca="1">HLOOKUP($E$11,OFFSET(Events!$A$1,$I33-1,2,4,8),3,FALSE)</f>
        <v>Tamworth</v>
      </c>
      <c r="E33" s="76" t="str">
        <f ca="1">HLOOKUP($E$11,OFFSET(Events!$A$1,$I33-1,2,4,8),4,FALSE)</f>
        <v>3.29.1</v>
      </c>
      <c r="F33" s="76">
        <f ca="1">HLOOKUP($E$11,OFFSET(Events!$A$1,$I33-1,2,4,8),2,FALSE)</f>
        <v>1</v>
      </c>
      <c r="G33" s="76">
        <f>HLOOKUP($C$2,Relays!$J$3:$Q$37,H33,FALSE)</f>
        <v>10</v>
      </c>
      <c r="H33" s="76">
        <v>8</v>
      </c>
      <c r="I33" s="76">
        <v>179</v>
      </c>
      <c r="O33" s="95"/>
      <c r="P33" s="76"/>
    </row>
    <row r="34" ht="12.75" hidden="1"/>
    <row r="36" spans="3:14" ht="12.75">
      <c r="C36" s="114"/>
      <c r="D36" s="265" t="s">
        <v>5</v>
      </c>
      <c r="E36" s="254"/>
      <c r="F36" s="254"/>
      <c r="G36" s="254"/>
      <c r="H36" s="115"/>
      <c r="I36" s="115"/>
      <c r="J36" s="115"/>
      <c r="K36" s="254" t="s">
        <v>6</v>
      </c>
      <c r="L36" s="254"/>
      <c r="M36" s="254"/>
      <c r="N36" s="254"/>
    </row>
    <row r="37" spans="3:15" ht="12.75">
      <c r="C37" s="116"/>
      <c r="D37" s="117" t="str">
        <f>D14</f>
        <v>Name</v>
      </c>
      <c r="E37" s="118" t="str">
        <f aca="true" t="shared" si="3" ref="E37:O37">E14</f>
        <v>Perf.</v>
      </c>
      <c r="F37" s="119" t="str">
        <f t="shared" si="3"/>
        <v>Position</v>
      </c>
      <c r="G37" s="120" t="str">
        <f t="shared" si="3"/>
        <v>Points</v>
      </c>
      <c r="H37" s="115" t="str">
        <f t="shared" si="3"/>
        <v>Track/Field Row</v>
      </c>
      <c r="I37" s="115" t="str">
        <f t="shared" si="3"/>
        <v>EventRowOffset</v>
      </c>
      <c r="J37" s="115"/>
      <c r="K37" s="117" t="str">
        <f t="shared" si="3"/>
        <v>Name</v>
      </c>
      <c r="L37" s="118" t="str">
        <f t="shared" si="3"/>
        <v>Perf.</v>
      </c>
      <c r="M37" s="119" t="str">
        <f t="shared" si="3"/>
        <v>position</v>
      </c>
      <c r="N37" s="120" t="str">
        <f t="shared" si="3"/>
        <v>points</v>
      </c>
      <c r="O37" s="76" t="str">
        <f t="shared" si="3"/>
        <v>Track/Field Row</v>
      </c>
    </row>
    <row r="38" spans="3:14" ht="12.75">
      <c r="C38" s="121" t="str">
        <f>C15</f>
        <v>100m</v>
      </c>
      <c r="D38" s="122" t="str">
        <f aca="true" t="shared" si="4" ref="D38:G54">IF(ISERROR(D15),"",IF(D15=0,"",D15))</f>
        <v>Greg Richards</v>
      </c>
      <c r="E38" s="123" t="str">
        <f t="shared" si="4"/>
        <v>11.5</v>
      </c>
      <c r="F38" s="124">
        <f t="shared" si="4"/>
        <v>3</v>
      </c>
      <c r="G38" s="125">
        <f t="shared" si="4"/>
        <v>8</v>
      </c>
      <c r="H38" s="115"/>
      <c r="I38" s="115"/>
      <c r="J38" s="115"/>
      <c r="K38" s="122" t="str">
        <f aca="true" t="shared" si="5" ref="K38:N52">IF(ISERROR(K15),"",IF(K15=0,"",K15))</f>
        <v>Neil Rudd</v>
      </c>
      <c r="L38" s="123" t="str">
        <f t="shared" si="5"/>
        <v>30.9</v>
      </c>
      <c r="M38" s="124">
        <f t="shared" si="5"/>
        <v>8</v>
      </c>
      <c r="N38" s="125">
        <f t="shared" si="5"/>
        <v>1</v>
      </c>
    </row>
    <row r="39" spans="3:14" ht="12.75">
      <c r="C39" s="126" t="str">
        <f aca="true" t="shared" si="6" ref="C39:C56">C16</f>
        <v>200m</v>
      </c>
      <c r="D39" s="127" t="str">
        <f t="shared" si="4"/>
        <v>Greg Richards</v>
      </c>
      <c r="E39" s="128" t="str">
        <f t="shared" si="4"/>
        <v>23.1</v>
      </c>
      <c r="F39" s="129">
        <f t="shared" si="4"/>
        <v>3</v>
      </c>
      <c r="G39" s="130">
        <f t="shared" si="4"/>
        <v>8</v>
      </c>
      <c r="H39" s="115"/>
      <c r="I39" s="115"/>
      <c r="J39" s="115"/>
      <c r="K39" s="127" t="str">
        <f t="shared" si="5"/>
        <v>Nicholas Spargo</v>
      </c>
      <c r="L39" s="128" t="str">
        <f t="shared" si="5"/>
        <v>23.9</v>
      </c>
      <c r="M39" s="129">
        <f t="shared" si="5"/>
        <v>4</v>
      </c>
      <c r="N39" s="130">
        <f t="shared" si="5"/>
        <v>5</v>
      </c>
    </row>
    <row r="40" spans="3:14" ht="12.75">
      <c r="C40" s="126" t="str">
        <f t="shared" si="6"/>
        <v>400m</v>
      </c>
      <c r="D40" s="127" t="str">
        <f t="shared" si="4"/>
        <v>Neil Rudd</v>
      </c>
      <c r="E40" s="128" t="str">
        <f t="shared" si="4"/>
        <v>51.1</v>
      </c>
      <c r="F40" s="129">
        <f t="shared" si="4"/>
        <v>2</v>
      </c>
      <c r="G40" s="130">
        <f t="shared" si="4"/>
        <v>9</v>
      </c>
      <c r="H40" s="115"/>
      <c r="I40" s="115"/>
      <c r="J40" s="115"/>
      <c r="K40" s="127" t="str">
        <f t="shared" si="5"/>
        <v>Nicholas Spargo</v>
      </c>
      <c r="L40" s="128" t="str">
        <f t="shared" si="5"/>
        <v>52.0</v>
      </c>
      <c r="M40" s="129">
        <f t="shared" si="5"/>
        <v>2</v>
      </c>
      <c r="N40" s="130">
        <f t="shared" si="5"/>
        <v>7</v>
      </c>
    </row>
    <row r="41" spans="3:14" ht="12.75">
      <c r="C41" s="126" t="str">
        <f t="shared" si="6"/>
        <v>800m</v>
      </c>
      <c r="D41" s="131" t="str">
        <f t="shared" si="4"/>
        <v>Christopher Smith</v>
      </c>
      <c r="E41" s="128" t="str">
        <f t="shared" si="4"/>
        <v>1.57.0</v>
      </c>
      <c r="F41" s="129">
        <f t="shared" si="4"/>
        <v>1</v>
      </c>
      <c r="G41" s="130">
        <f t="shared" si="4"/>
        <v>10</v>
      </c>
      <c r="H41" s="115"/>
      <c r="I41" s="115"/>
      <c r="J41" s="115"/>
      <c r="K41" s="127" t="str">
        <f t="shared" si="5"/>
        <v>Simon Hall</v>
      </c>
      <c r="L41" s="128" t="str">
        <f t="shared" si="5"/>
        <v>2.01.4</v>
      </c>
      <c r="M41" s="129">
        <f t="shared" si="5"/>
        <v>1</v>
      </c>
      <c r="N41" s="130">
        <f t="shared" si="5"/>
        <v>8</v>
      </c>
    </row>
    <row r="42" spans="3:14" ht="12.75">
      <c r="C42" s="126" t="str">
        <f t="shared" si="6"/>
        <v>1500m</v>
      </c>
      <c r="D42" s="131" t="str">
        <f t="shared" si="4"/>
        <v>Philip Clamp</v>
      </c>
      <c r="E42" s="128" t="str">
        <f t="shared" si="4"/>
        <v>4.06.7</v>
      </c>
      <c r="F42" s="129">
        <f t="shared" si="4"/>
        <v>2</v>
      </c>
      <c r="G42" s="130">
        <f t="shared" si="4"/>
        <v>9</v>
      </c>
      <c r="H42" s="115"/>
      <c r="I42" s="115"/>
      <c r="J42" s="115"/>
      <c r="K42" s="127" t="str">
        <f t="shared" si="5"/>
        <v>Simon Hall</v>
      </c>
      <c r="L42" s="128" t="str">
        <f t="shared" si="5"/>
        <v>4.17.0</v>
      </c>
      <c r="M42" s="129">
        <f t="shared" si="5"/>
        <v>1</v>
      </c>
      <c r="N42" s="130">
        <f t="shared" si="5"/>
        <v>8</v>
      </c>
    </row>
    <row r="43" spans="3:14" ht="12.75">
      <c r="C43" s="126" t="str">
        <f t="shared" si="6"/>
        <v>2000m s/c</v>
      </c>
      <c r="D43" s="131" t="str">
        <f t="shared" si="4"/>
        <v>Neal Hurst</v>
      </c>
      <c r="E43" s="128" t="str">
        <f t="shared" si="4"/>
        <v>12.51.3</v>
      </c>
      <c r="F43" s="129">
        <f t="shared" si="4"/>
        <v>5</v>
      </c>
      <c r="G43" s="130">
        <f t="shared" si="4"/>
        <v>6</v>
      </c>
      <c r="H43" s="115"/>
      <c r="I43" s="115"/>
      <c r="J43" s="115"/>
      <c r="K43" s="127">
        <f t="shared" si="5"/>
      </c>
      <c r="L43" s="128">
        <f t="shared" si="5"/>
      </c>
      <c r="M43" s="129">
        <f t="shared" si="5"/>
      </c>
      <c r="N43" s="130">
        <f t="shared" si="5"/>
      </c>
    </row>
    <row r="44" spans="3:14" ht="12.75">
      <c r="C44" s="126" t="str">
        <f t="shared" si="6"/>
        <v>5000m</v>
      </c>
      <c r="D44" s="131" t="str">
        <f t="shared" si="4"/>
        <v>Philip Clamp</v>
      </c>
      <c r="E44" s="128" t="str">
        <f t="shared" si="4"/>
        <v>9.24.7</v>
      </c>
      <c r="F44" s="129">
        <f t="shared" si="4"/>
        <v>3</v>
      </c>
      <c r="G44" s="130">
        <f t="shared" si="4"/>
        <v>8</v>
      </c>
      <c r="H44" s="115"/>
      <c r="I44" s="115"/>
      <c r="J44" s="115"/>
      <c r="K44" s="127" t="str">
        <f t="shared" si="5"/>
        <v>Howard Bush</v>
      </c>
      <c r="L44" s="128" t="str">
        <f t="shared" si="5"/>
        <v>9.36.3</v>
      </c>
      <c r="M44" s="129">
        <f t="shared" si="5"/>
        <v>2</v>
      </c>
      <c r="N44" s="130">
        <f t="shared" si="5"/>
        <v>7</v>
      </c>
    </row>
    <row r="45" spans="3:14" ht="12.75">
      <c r="C45" s="126" t="str">
        <f t="shared" si="6"/>
        <v>110m H</v>
      </c>
      <c r="D45" s="131" t="str">
        <f t="shared" si="4"/>
        <v>David Lines</v>
      </c>
      <c r="E45" s="128" t="str">
        <f t="shared" si="4"/>
        <v>20.1</v>
      </c>
      <c r="F45" s="129">
        <f t="shared" si="4"/>
        <v>6</v>
      </c>
      <c r="G45" s="130">
        <f t="shared" si="4"/>
        <v>5</v>
      </c>
      <c r="H45" s="115"/>
      <c r="I45" s="115"/>
      <c r="J45" s="115"/>
      <c r="K45" s="127" t="str">
        <f t="shared" si="5"/>
        <v>Matthew James</v>
      </c>
      <c r="L45" s="128" t="str">
        <f t="shared" si="5"/>
        <v>20.2</v>
      </c>
      <c r="M45" s="129">
        <f t="shared" si="5"/>
        <v>3</v>
      </c>
      <c r="N45" s="130">
        <f t="shared" si="5"/>
        <v>6</v>
      </c>
    </row>
    <row r="46" spans="3:14" ht="12.75">
      <c r="C46" s="126" t="str">
        <f t="shared" si="6"/>
        <v>400m H</v>
      </c>
      <c r="D46" s="131" t="str">
        <f t="shared" si="4"/>
        <v>David Lines</v>
      </c>
      <c r="E46" s="128" t="str">
        <f t="shared" si="4"/>
        <v>62.8</v>
      </c>
      <c r="F46" s="129">
        <f t="shared" si="4"/>
        <v>5</v>
      </c>
      <c r="G46" s="130">
        <f t="shared" si="4"/>
        <v>6</v>
      </c>
      <c r="H46" s="115"/>
      <c r="I46" s="115"/>
      <c r="J46" s="115"/>
      <c r="K46" s="127" t="str">
        <f t="shared" si="5"/>
        <v>Matthew James</v>
      </c>
      <c r="L46" s="128" t="str">
        <f t="shared" si="5"/>
        <v>65.7</v>
      </c>
      <c r="M46" s="129">
        <f t="shared" si="5"/>
        <v>6</v>
      </c>
      <c r="N46" s="130">
        <f t="shared" si="5"/>
        <v>3</v>
      </c>
    </row>
    <row r="47" spans="3:14" ht="12.75">
      <c r="C47" s="126" t="str">
        <f t="shared" si="6"/>
        <v>Long Jump</v>
      </c>
      <c r="D47" s="131" t="str">
        <f t="shared" si="4"/>
        <v>Gavin Showell</v>
      </c>
      <c r="E47" s="128" t="str">
        <f t="shared" si="4"/>
        <v>5.37</v>
      </c>
      <c r="F47" s="129">
        <f t="shared" si="4"/>
        <v>8</v>
      </c>
      <c r="G47" s="130">
        <f t="shared" si="4"/>
        <v>3</v>
      </c>
      <c r="H47" s="115"/>
      <c r="I47" s="115"/>
      <c r="J47" s="115"/>
      <c r="K47" s="127" t="str">
        <f t="shared" si="5"/>
        <v>Adam Smith</v>
      </c>
      <c r="L47" s="128" t="str">
        <f t="shared" si="5"/>
        <v>5.18</v>
      </c>
      <c r="M47" s="129">
        <f t="shared" si="5"/>
        <v>6</v>
      </c>
      <c r="N47" s="130">
        <f t="shared" si="5"/>
        <v>3</v>
      </c>
    </row>
    <row r="48" spans="3:14" ht="12.75">
      <c r="C48" s="126" t="str">
        <f t="shared" si="6"/>
        <v>Triple Jump</v>
      </c>
      <c r="D48" s="131" t="str">
        <f t="shared" si="4"/>
        <v>Adam Smith</v>
      </c>
      <c r="E48" s="128" t="str">
        <f t="shared" si="4"/>
        <v>12.73</v>
      </c>
      <c r="F48" s="129">
        <f t="shared" si="4"/>
        <v>1</v>
      </c>
      <c r="G48" s="130">
        <f t="shared" si="4"/>
        <v>10</v>
      </c>
      <c r="H48" s="115"/>
      <c r="I48" s="115"/>
      <c r="J48" s="115"/>
      <c r="K48" s="127" t="str">
        <f t="shared" si="5"/>
        <v>Matthew James</v>
      </c>
      <c r="L48" s="128" t="str">
        <f t="shared" si="5"/>
        <v>11.12</v>
      </c>
      <c r="M48" s="129">
        <f t="shared" si="5"/>
        <v>5</v>
      </c>
      <c r="N48" s="130">
        <f t="shared" si="5"/>
        <v>4</v>
      </c>
    </row>
    <row r="49" spans="3:14" ht="12.75">
      <c r="C49" s="126" t="str">
        <f t="shared" si="6"/>
        <v>High Jump</v>
      </c>
      <c r="D49" s="131" t="str">
        <f t="shared" si="4"/>
        <v>Adam Smith</v>
      </c>
      <c r="E49" s="128" t="str">
        <f t="shared" si="4"/>
        <v>1.65</v>
      </c>
      <c r="F49" s="129">
        <f t="shared" si="4"/>
        <v>5</v>
      </c>
      <c r="G49" s="130">
        <f t="shared" si="4"/>
        <v>6</v>
      </c>
      <c r="H49" s="115"/>
      <c r="I49" s="115"/>
      <c r="J49" s="115"/>
      <c r="K49" s="127" t="str">
        <f t="shared" si="5"/>
        <v>Matthew James</v>
      </c>
      <c r="L49" s="128" t="str">
        <f t="shared" si="5"/>
        <v>1.50</v>
      </c>
      <c r="M49" s="129">
        <f t="shared" si="5"/>
        <v>4</v>
      </c>
      <c r="N49" s="130">
        <f t="shared" si="5"/>
        <v>5</v>
      </c>
    </row>
    <row r="50" spans="3:14" ht="12.75">
      <c r="C50" s="126" t="str">
        <f t="shared" si="6"/>
        <v>Pole Vault</v>
      </c>
      <c r="D50" s="131" t="str">
        <f t="shared" si="4"/>
        <v>Gavin Showell</v>
      </c>
      <c r="E50" s="128" t="str">
        <f t="shared" si="4"/>
        <v>4.00</v>
      </c>
      <c r="F50" s="129">
        <f t="shared" si="4"/>
        <v>1</v>
      </c>
      <c r="G50" s="130">
        <f t="shared" si="4"/>
        <v>10</v>
      </c>
      <c r="H50" s="115"/>
      <c r="I50" s="115"/>
      <c r="J50" s="115"/>
      <c r="K50" s="127">
        <f t="shared" si="5"/>
      </c>
      <c r="L50" s="128">
        <f t="shared" si="5"/>
      </c>
      <c r="M50" s="129">
        <f t="shared" si="5"/>
      </c>
      <c r="N50" s="130">
        <f t="shared" si="5"/>
      </c>
    </row>
    <row r="51" spans="3:14" ht="12.75">
      <c r="C51" s="126" t="str">
        <f t="shared" si="6"/>
        <v>Shot Putt</v>
      </c>
      <c r="D51" s="131" t="str">
        <f t="shared" si="4"/>
        <v>Gavin Showell</v>
      </c>
      <c r="E51" s="128" t="str">
        <f t="shared" si="4"/>
        <v>10.01</v>
      </c>
      <c r="F51" s="129">
        <f t="shared" si="4"/>
        <v>5</v>
      </c>
      <c r="G51" s="130">
        <f t="shared" si="4"/>
        <v>6</v>
      </c>
      <c r="H51" s="115"/>
      <c r="I51" s="115"/>
      <c r="J51" s="115"/>
      <c r="K51" s="127" t="str">
        <f t="shared" si="5"/>
        <v>John Culshaw (Jnr)</v>
      </c>
      <c r="L51" s="128" t="str">
        <f t="shared" si="5"/>
        <v>9.40</v>
      </c>
      <c r="M51" s="129">
        <f t="shared" si="5"/>
        <v>3</v>
      </c>
      <c r="N51" s="130">
        <f t="shared" si="5"/>
        <v>6</v>
      </c>
    </row>
    <row r="52" spans="3:14" ht="12.75">
      <c r="C52" s="126" t="str">
        <f t="shared" si="6"/>
        <v>Discus</v>
      </c>
      <c r="D52" s="131" t="str">
        <f t="shared" si="4"/>
        <v>Gavin Showell</v>
      </c>
      <c r="E52" s="128" t="str">
        <f t="shared" si="4"/>
        <v>21.49</v>
      </c>
      <c r="F52" s="129">
        <f t="shared" si="4"/>
        <v>8</v>
      </c>
      <c r="G52" s="130">
        <f t="shared" si="4"/>
        <v>3</v>
      </c>
      <c r="H52" s="115"/>
      <c r="I52" s="115"/>
      <c r="J52" s="115"/>
      <c r="K52" s="127" t="str">
        <f t="shared" si="5"/>
        <v>Matthew James</v>
      </c>
      <c r="L52" s="128" t="str">
        <f t="shared" si="5"/>
        <v>20.05</v>
      </c>
      <c r="M52" s="129">
        <f t="shared" si="5"/>
        <v>4</v>
      </c>
      <c r="N52" s="130">
        <f t="shared" si="5"/>
        <v>5</v>
      </c>
    </row>
    <row r="53" spans="3:14" ht="12.75">
      <c r="C53" s="126" t="str">
        <f t="shared" si="6"/>
        <v>Hammer</v>
      </c>
      <c r="D53" s="131" t="str">
        <f t="shared" si="4"/>
        <v>Gavin Showell</v>
      </c>
      <c r="E53" s="128" t="str">
        <f t="shared" si="4"/>
        <v>23.96</v>
      </c>
      <c r="F53" s="129">
        <f t="shared" si="4"/>
        <v>3</v>
      </c>
      <c r="G53" s="130">
        <f t="shared" si="4"/>
        <v>8</v>
      </c>
      <c r="H53" s="115"/>
      <c r="I53" s="115"/>
      <c r="J53" s="115"/>
      <c r="K53" s="127" t="str">
        <f aca="true" t="shared" si="7" ref="K53:N54">IF(ISERROR(K30),"",IF(K30=0,"",K30))</f>
        <v>Matthew James</v>
      </c>
      <c r="L53" s="128" t="str">
        <f t="shared" si="7"/>
        <v>14.88</v>
      </c>
      <c r="M53" s="129">
        <f t="shared" si="7"/>
        <v>6</v>
      </c>
      <c r="N53" s="130">
        <f t="shared" si="7"/>
        <v>3</v>
      </c>
    </row>
    <row r="54" spans="3:14" ht="12.75">
      <c r="C54" s="126" t="str">
        <f t="shared" si="6"/>
        <v>Javelin</v>
      </c>
      <c r="D54" s="131" t="str">
        <f t="shared" si="4"/>
        <v>John Culshaw (Jnr)</v>
      </c>
      <c r="E54" s="128" t="str">
        <f t="shared" si="4"/>
        <v>38.62</v>
      </c>
      <c r="F54" s="129">
        <f t="shared" si="4"/>
        <v>4</v>
      </c>
      <c r="G54" s="130">
        <f t="shared" si="4"/>
        <v>7</v>
      </c>
      <c r="H54" s="115"/>
      <c r="I54" s="115"/>
      <c r="J54" s="115"/>
      <c r="K54" s="132" t="str">
        <f t="shared" si="7"/>
        <v>Philip Owen</v>
      </c>
      <c r="L54" s="133" t="str">
        <f t="shared" si="7"/>
        <v>33.93</v>
      </c>
      <c r="M54" s="134">
        <f t="shared" si="7"/>
        <v>5</v>
      </c>
      <c r="N54" s="135">
        <f t="shared" si="7"/>
        <v>4</v>
      </c>
    </row>
    <row r="55" spans="3:14" ht="12.75">
      <c r="C55" s="126" t="str">
        <f t="shared" si="6"/>
        <v>4x100m</v>
      </c>
      <c r="D55" s="131" t="str">
        <f aca="true" t="shared" si="8" ref="D55:G56">IF(ISERROR(D32),"",IF(D32=0,"",D32))</f>
        <v>Tamworth</v>
      </c>
      <c r="E55" s="128" t="str">
        <f t="shared" si="8"/>
        <v>46.1</v>
      </c>
      <c r="F55" s="129">
        <f t="shared" si="8"/>
        <v>3</v>
      </c>
      <c r="G55" s="130">
        <f t="shared" si="8"/>
        <v>8</v>
      </c>
      <c r="H55" s="115"/>
      <c r="I55" s="115"/>
      <c r="J55" s="115"/>
      <c r="K55" s="136"/>
      <c r="L55" s="136"/>
      <c r="M55" s="136"/>
      <c r="N55" s="136"/>
    </row>
    <row r="56" spans="3:14" ht="12.75">
      <c r="C56" s="137" t="str">
        <f t="shared" si="6"/>
        <v>4x400m</v>
      </c>
      <c r="D56" s="138" t="str">
        <f t="shared" si="8"/>
        <v>Tamworth</v>
      </c>
      <c r="E56" s="133" t="str">
        <f t="shared" si="8"/>
        <v>3.29.1</v>
      </c>
      <c r="F56" s="134">
        <f t="shared" si="8"/>
        <v>1</v>
      </c>
      <c r="G56" s="135">
        <f t="shared" si="8"/>
        <v>10</v>
      </c>
      <c r="H56" s="115"/>
      <c r="I56" s="115"/>
      <c r="J56" s="115"/>
      <c r="K56" s="256"/>
      <c r="L56" s="256"/>
      <c r="M56" s="256"/>
      <c r="N56" s="136"/>
    </row>
    <row r="57" spans="3:14" ht="19.5" customHeight="1">
      <c r="C57" s="115"/>
      <c r="D57" s="115"/>
      <c r="E57" s="115"/>
      <c r="F57" s="115"/>
      <c r="G57" s="115"/>
      <c r="H57" s="115"/>
      <c r="I57" s="115"/>
      <c r="J57" s="115"/>
      <c r="K57" s="139"/>
      <c r="L57" s="136"/>
      <c r="M57" s="139"/>
      <c r="N57" s="136"/>
    </row>
    <row r="58" spans="3:14" ht="12.75">
      <c r="C58" s="255" t="str">
        <f>CONCATENATE("Results for ",C2)</f>
        <v>Results for Tamworth</v>
      </c>
      <c r="D58" s="255"/>
      <c r="E58" s="115"/>
      <c r="F58" s="115"/>
      <c r="G58" s="115"/>
      <c r="H58" s="115"/>
      <c r="I58" s="115"/>
      <c r="J58" s="115"/>
      <c r="K58" s="139"/>
      <c r="L58" s="136"/>
      <c r="M58" s="139"/>
      <c r="N58" s="136"/>
    </row>
    <row r="59" spans="3:14" ht="12.75">
      <c r="C59" s="140" t="s">
        <v>117</v>
      </c>
      <c r="D59" s="141">
        <f>SUM(G38:G54)</f>
        <v>122</v>
      </c>
      <c r="E59" s="115"/>
      <c r="F59" s="115"/>
      <c r="G59" s="115"/>
      <c r="H59" s="115"/>
      <c r="I59" s="115"/>
      <c r="J59" s="115"/>
      <c r="K59" s="139"/>
      <c r="L59" s="136"/>
      <c r="M59" s="139"/>
      <c r="N59" s="136"/>
    </row>
    <row r="60" spans="3:14" ht="12.75">
      <c r="C60" s="140" t="s">
        <v>118</v>
      </c>
      <c r="D60" s="141">
        <f>SUM(N38:N54)</f>
        <v>75</v>
      </c>
      <c r="E60" s="115"/>
      <c r="F60" s="115"/>
      <c r="G60" s="115"/>
      <c r="H60" s="115"/>
      <c r="I60" s="115"/>
      <c r="J60" s="115"/>
      <c r="K60" s="139"/>
      <c r="L60" s="136"/>
      <c r="M60" s="139"/>
      <c r="N60" s="136"/>
    </row>
    <row r="61" spans="3:14" ht="12.75">
      <c r="C61" s="140" t="s">
        <v>119</v>
      </c>
      <c r="D61" s="141">
        <f>SUM(G55:G56)</f>
        <v>18</v>
      </c>
      <c r="E61" s="115"/>
      <c r="F61" s="115"/>
      <c r="G61" s="115"/>
      <c r="H61" s="115"/>
      <c r="I61" s="115"/>
      <c r="J61" s="115"/>
      <c r="K61" s="139"/>
      <c r="L61" s="136"/>
      <c r="M61" s="139"/>
      <c r="N61" s="136"/>
    </row>
    <row r="62" spans="3:14" ht="12.75">
      <c r="C62" s="140" t="s">
        <v>120</v>
      </c>
      <c r="D62" s="141">
        <f>HLOOKUP(C2,Officials!C3:J9,7,FALSE)</f>
        <v>14.5</v>
      </c>
      <c r="E62" s="115"/>
      <c r="F62" s="115"/>
      <c r="G62" s="115"/>
      <c r="H62" s="115"/>
      <c r="I62" s="115"/>
      <c r="J62" s="115"/>
      <c r="K62" s="139"/>
      <c r="L62" s="136"/>
      <c r="M62" s="139"/>
      <c r="N62" s="136"/>
    </row>
    <row r="63" spans="3:14" ht="12.75">
      <c r="C63" s="142" t="s">
        <v>107</v>
      </c>
      <c r="D63" s="143">
        <f>SUM(D59:D62)</f>
        <v>229.5</v>
      </c>
      <c r="E63" s="115"/>
      <c r="F63" s="115"/>
      <c r="G63" s="115"/>
      <c r="H63" s="115"/>
      <c r="I63" s="115"/>
      <c r="J63" s="115"/>
      <c r="K63" s="139"/>
      <c r="L63" s="136"/>
      <c r="M63" s="139"/>
      <c r="N63" s="136"/>
    </row>
    <row r="64" spans="11:14" ht="12.75">
      <c r="K64" s="97"/>
      <c r="L64" s="96"/>
      <c r="M64" s="97"/>
      <c r="N64" s="96"/>
    </row>
    <row r="65" spans="11:14" ht="12.75">
      <c r="K65" s="97"/>
      <c r="L65" s="96"/>
      <c r="M65" s="97"/>
      <c r="N65" s="96"/>
    </row>
    <row r="66" spans="11:14" ht="12.75">
      <c r="K66" s="96"/>
      <c r="L66" s="96"/>
      <c r="M66" s="96"/>
      <c r="N66" s="96"/>
    </row>
  </sheetData>
  <sheetProtection password="D857" sheet="1" objects="1" scenarios="1"/>
  <mergeCells count="4">
    <mergeCell ref="D36:G36"/>
    <mergeCell ref="K36:N36"/>
    <mergeCell ref="C58:D58"/>
    <mergeCell ref="K56:M56"/>
  </mergeCells>
  <dataValidations count="1">
    <dataValidation type="list" allowBlank="1" showInputMessage="1" showErrorMessage="1" sqref="C2">
      <formula1>$R$3:$R$10</formula1>
    </dataValidation>
  </dataValidations>
  <printOptions/>
  <pageMargins left="0.75" right="0.75" top="1" bottom="1" header="0.5" footer="0.5"/>
  <pageSetup fitToHeight="1" fitToWidth="1" horizontalDpi="300" verticalDpi="300" orientation="landscape" paperSize="9" r:id="rId1"/>
  <headerFooter alignWithMargins="0">
    <oddFooter>&amp;L&amp;A&amp;CProduced by Tony Noel  (tony.noel@whsmithnet.co.uk)&amp;RPage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3"/>
  <dimension ref="A1:K45"/>
  <sheetViews>
    <sheetView showGridLines="0" zoomScale="75" zoomScaleNormal="75" workbookViewId="0" topLeftCell="A1">
      <selection activeCell="A1" sqref="A1"/>
    </sheetView>
  </sheetViews>
  <sheetFormatPr defaultColWidth="9.00390625" defaultRowHeight="14.25"/>
  <cols>
    <col min="1" max="1" width="11.25390625" style="1" customWidth="1"/>
    <col min="2" max="2" width="13.875" style="1" bestFit="1" customWidth="1"/>
    <col min="3" max="3" width="9.00390625" style="1" customWidth="1"/>
    <col min="4" max="4" width="7.625" style="1" customWidth="1"/>
    <col min="5" max="5" width="11.00390625" style="1" customWidth="1"/>
    <col min="6" max="11" width="9.00390625" style="1" customWidth="1"/>
    <col min="12" max="12" width="3.25390625" style="1" customWidth="1"/>
    <col min="13" max="16384" width="9.00390625" style="1" customWidth="1"/>
  </cols>
  <sheetData>
    <row r="1" spans="1:2" ht="12.75">
      <c r="A1" s="200" t="s">
        <v>121</v>
      </c>
      <c r="B1" s="209" t="s">
        <v>519</v>
      </c>
    </row>
    <row r="2" spans="6:9" ht="14.25" customHeight="1">
      <c r="F2" s="298" t="s">
        <v>513</v>
      </c>
      <c r="G2" s="298"/>
      <c r="H2" s="298"/>
      <c r="I2" s="298"/>
    </row>
    <row r="3" spans="1:11" ht="12.75">
      <c r="A3" s="10"/>
      <c r="B3" s="193" t="s">
        <v>5</v>
      </c>
      <c r="C3" s="193" t="s">
        <v>6</v>
      </c>
      <c r="D3" s="155"/>
      <c r="E3" s="156" t="s">
        <v>142</v>
      </c>
      <c r="F3" s="147" t="s">
        <v>123</v>
      </c>
      <c r="G3" s="147" t="s">
        <v>124</v>
      </c>
      <c r="H3" s="147" t="s">
        <v>125</v>
      </c>
      <c r="I3" s="147" t="s">
        <v>126</v>
      </c>
      <c r="J3" s="147" t="s">
        <v>34</v>
      </c>
      <c r="K3" s="219" t="s">
        <v>510</v>
      </c>
    </row>
    <row r="4" spans="1:11" ht="12.75">
      <c r="A4" s="3" t="s">
        <v>522</v>
      </c>
      <c r="B4" s="11">
        <v>1</v>
      </c>
      <c r="C4" s="11">
        <v>11</v>
      </c>
      <c r="D4" s="155"/>
      <c r="E4" s="160" t="str">
        <f>A4</f>
        <v>Birchfield</v>
      </c>
      <c r="F4" s="220">
        <v>3</v>
      </c>
      <c r="G4" s="198">
        <v>3</v>
      </c>
      <c r="H4" s="198">
        <v>5</v>
      </c>
      <c r="I4" s="198"/>
      <c r="J4" s="212">
        <f>SUM(F4:I4)</f>
        <v>11</v>
      </c>
      <c r="K4" s="233">
        <v>2</v>
      </c>
    </row>
    <row r="5" spans="1:11" ht="12.75">
      <c r="A5" s="3" t="s">
        <v>171</v>
      </c>
      <c r="B5" s="11">
        <v>2</v>
      </c>
      <c r="C5" s="11">
        <v>22</v>
      </c>
      <c r="D5" s="155"/>
      <c r="E5" s="160" t="str">
        <f aca="true" t="shared" si="0" ref="E5:E11">A5</f>
        <v>Burton</v>
      </c>
      <c r="F5" s="220">
        <v>2</v>
      </c>
      <c r="G5" s="198">
        <v>1.5</v>
      </c>
      <c r="H5" s="198">
        <v>3</v>
      </c>
      <c r="I5" s="198"/>
      <c r="J5" s="212">
        <f aca="true" t="shared" si="1" ref="J5:J11">SUM(F5:I5)</f>
        <v>6.5</v>
      </c>
      <c r="K5" s="233"/>
    </row>
    <row r="6" spans="1:11" ht="12.75">
      <c r="A6" s="3" t="s">
        <v>523</v>
      </c>
      <c r="B6" s="11">
        <v>3</v>
      </c>
      <c r="C6" s="11">
        <v>33</v>
      </c>
      <c r="D6" s="155"/>
      <c r="E6" s="160" t="str">
        <f t="shared" si="0"/>
        <v>Cannock </v>
      </c>
      <c r="F6" s="220">
        <v>4.5</v>
      </c>
      <c r="G6" s="198">
        <v>8</v>
      </c>
      <c r="H6" s="198">
        <v>7</v>
      </c>
      <c r="I6" s="198"/>
      <c r="J6" s="212">
        <f t="shared" si="1"/>
        <v>19.5</v>
      </c>
      <c r="K6" s="233"/>
    </row>
    <row r="7" spans="1:11" ht="12.75">
      <c r="A7" s="3" t="s">
        <v>524</v>
      </c>
      <c r="B7" s="11">
        <v>4</v>
      </c>
      <c r="C7" s="11">
        <v>44</v>
      </c>
      <c r="D7" s="155"/>
      <c r="E7" s="160" t="str">
        <f t="shared" si="0"/>
        <v>D.A.S.H</v>
      </c>
      <c r="F7" s="220">
        <v>6.5</v>
      </c>
      <c r="G7" s="198">
        <v>5</v>
      </c>
      <c r="H7" s="198">
        <v>4</v>
      </c>
      <c r="I7" s="198"/>
      <c r="J7" s="212">
        <f t="shared" si="1"/>
        <v>15.5</v>
      </c>
      <c r="K7" s="233"/>
    </row>
    <row r="8" spans="1:11" ht="12.75">
      <c r="A8" s="3" t="s">
        <v>525</v>
      </c>
      <c r="B8" s="11">
        <v>5</v>
      </c>
      <c r="C8" s="11">
        <v>55</v>
      </c>
      <c r="D8" s="155"/>
      <c r="E8" s="160" t="str">
        <f t="shared" si="0"/>
        <v>Leamington</v>
      </c>
      <c r="F8" s="220">
        <v>1</v>
      </c>
      <c r="G8" s="198">
        <v>6</v>
      </c>
      <c r="H8" s="198">
        <v>2</v>
      </c>
      <c r="I8" s="198"/>
      <c r="J8" s="212">
        <f t="shared" si="1"/>
        <v>9</v>
      </c>
      <c r="K8" s="233"/>
    </row>
    <row r="9" spans="1:11" ht="12.75">
      <c r="A9" s="3" t="s">
        <v>526</v>
      </c>
      <c r="B9" s="11">
        <v>6</v>
      </c>
      <c r="C9" s="11">
        <v>66</v>
      </c>
      <c r="D9" s="155"/>
      <c r="E9" s="160" t="str">
        <f t="shared" si="0"/>
        <v>Mansfield</v>
      </c>
      <c r="F9" s="220">
        <v>6.5</v>
      </c>
      <c r="G9" s="198">
        <v>4</v>
      </c>
      <c r="H9" s="198">
        <v>6</v>
      </c>
      <c r="I9" s="198"/>
      <c r="J9" s="212">
        <f t="shared" si="1"/>
        <v>16.5</v>
      </c>
      <c r="K9" s="233">
        <v>1</v>
      </c>
    </row>
    <row r="10" spans="1:11" ht="12.75">
      <c r="A10" s="3" t="s">
        <v>527</v>
      </c>
      <c r="B10" s="11">
        <v>7</v>
      </c>
      <c r="C10" s="11">
        <v>77</v>
      </c>
      <c r="D10" s="155"/>
      <c r="E10" s="160" t="str">
        <f t="shared" si="0"/>
        <v>Rugby</v>
      </c>
      <c r="F10" s="220">
        <v>4.5</v>
      </c>
      <c r="G10" s="198">
        <v>1.5</v>
      </c>
      <c r="H10" s="198">
        <v>1</v>
      </c>
      <c r="I10" s="198"/>
      <c r="J10" s="212">
        <f t="shared" si="1"/>
        <v>7</v>
      </c>
      <c r="K10" s="233"/>
    </row>
    <row r="11" spans="1:11" ht="12.75">
      <c r="A11" s="3" t="s">
        <v>528</v>
      </c>
      <c r="B11" s="11">
        <v>8</v>
      </c>
      <c r="C11" s="11">
        <v>88</v>
      </c>
      <c r="D11" s="155"/>
      <c r="E11" s="161" t="str">
        <f t="shared" si="0"/>
        <v>Tamworth</v>
      </c>
      <c r="F11" s="221">
        <v>8</v>
      </c>
      <c r="G11" s="199">
        <v>7</v>
      </c>
      <c r="H11" s="199">
        <v>8</v>
      </c>
      <c r="I11" s="199"/>
      <c r="J11" s="213">
        <f t="shared" si="1"/>
        <v>23</v>
      </c>
      <c r="K11" s="234"/>
    </row>
    <row r="13" ht="13.5" customHeight="1" hidden="1"/>
    <row r="14" spans="1:9" ht="12.75">
      <c r="A14" s="192" t="s">
        <v>7</v>
      </c>
      <c r="B14" s="193" t="s">
        <v>5</v>
      </c>
      <c r="C14" s="193" t="s">
        <v>6</v>
      </c>
      <c r="E14" s="156" t="s">
        <v>142</v>
      </c>
      <c r="F14" s="147" t="s">
        <v>141</v>
      </c>
      <c r="G14" s="147" t="s">
        <v>143</v>
      </c>
      <c r="H14" s="302" t="s">
        <v>520</v>
      </c>
      <c r="I14" s="303"/>
    </row>
    <row r="15" spans="1:9" ht="12.75">
      <c r="A15" s="11">
        <v>1</v>
      </c>
      <c r="B15" s="11">
        <v>10</v>
      </c>
      <c r="C15" s="11">
        <v>8</v>
      </c>
      <c r="E15" s="225" t="str">
        <f>A4</f>
        <v>Birchfield</v>
      </c>
      <c r="F15" s="226">
        <v>1</v>
      </c>
      <c r="G15" s="226">
        <v>2</v>
      </c>
      <c r="H15" s="257" t="s">
        <v>529</v>
      </c>
      <c r="I15" s="258"/>
    </row>
    <row r="16" spans="1:9" ht="12.75">
      <c r="A16" s="11">
        <v>2</v>
      </c>
      <c r="B16" s="11">
        <v>9</v>
      </c>
      <c r="C16" s="11">
        <v>7</v>
      </c>
      <c r="E16" s="225" t="str">
        <f>A5</f>
        <v>Burton</v>
      </c>
      <c r="F16" s="226">
        <v>2</v>
      </c>
      <c r="G16" s="226">
        <v>366</v>
      </c>
      <c r="H16" s="257" t="s">
        <v>530</v>
      </c>
      <c r="I16" s="258"/>
    </row>
    <row r="17" spans="1:9" ht="12.75">
      <c r="A17" s="11">
        <v>3</v>
      </c>
      <c r="B17" s="11">
        <v>8</v>
      </c>
      <c r="C17" s="11">
        <v>6</v>
      </c>
      <c r="E17" s="225" t="str">
        <f aca="true" t="shared" si="2" ref="E17:E22">A6</f>
        <v>Cannock </v>
      </c>
      <c r="F17" s="226">
        <v>3</v>
      </c>
      <c r="G17" s="226">
        <v>411</v>
      </c>
      <c r="H17" s="257" t="s">
        <v>531</v>
      </c>
      <c r="I17" s="258"/>
    </row>
    <row r="18" spans="1:9" ht="12.75">
      <c r="A18" s="11">
        <v>4</v>
      </c>
      <c r="B18" s="11">
        <v>7</v>
      </c>
      <c r="C18" s="11">
        <v>5</v>
      </c>
      <c r="E18" s="225" t="str">
        <f t="shared" si="2"/>
        <v>D.A.S.H</v>
      </c>
      <c r="F18" s="226">
        <v>4</v>
      </c>
      <c r="G18" s="226">
        <v>581</v>
      </c>
      <c r="H18" s="257" t="s">
        <v>532</v>
      </c>
      <c r="I18" s="258"/>
    </row>
    <row r="19" spans="1:9" ht="12.75">
      <c r="A19" s="11">
        <v>5</v>
      </c>
      <c r="B19" s="11">
        <v>6</v>
      </c>
      <c r="C19" s="11">
        <v>4</v>
      </c>
      <c r="E19" s="225" t="str">
        <f t="shared" si="2"/>
        <v>Leamington</v>
      </c>
      <c r="F19" s="226">
        <v>5</v>
      </c>
      <c r="G19" s="226">
        <v>670</v>
      </c>
      <c r="H19" s="257" t="s">
        <v>533</v>
      </c>
      <c r="I19" s="258"/>
    </row>
    <row r="20" spans="1:9" ht="12.75">
      <c r="A20" s="11">
        <v>6</v>
      </c>
      <c r="B20" s="11">
        <v>5</v>
      </c>
      <c r="C20" s="11">
        <v>3</v>
      </c>
      <c r="E20" s="225" t="str">
        <f t="shared" si="2"/>
        <v>Mansfield</v>
      </c>
      <c r="F20" s="226">
        <v>6</v>
      </c>
      <c r="G20" s="226">
        <v>801</v>
      </c>
      <c r="H20" s="257" t="s">
        <v>534</v>
      </c>
      <c r="I20" s="258"/>
    </row>
    <row r="21" spans="1:9" ht="12.75">
      <c r="A21" s="11">
        <v>7</v>
      </c>
      <c r="B21" s="11">
        <v>4</v>
      </c>
      <c r="C21" s="11">
        <v>2</v>
      </c>
      <c r="E21" s="225" t="str">
        <f t="shared" si="2"/>
        <v>Rugby</v>
      </c>
      <c r="F21" s="226">
        <v>7</v>
      </c>
      <c r="G21" s="226">
        <v>972</v>
      </c>
      <c r="H21" s="257" t="s">
        <v>535</v>
      </c>
      <c r="I21" s="258"/>
    </row>
    <row r="22" spans="1:9" ht="12.75">
      <c r="A22" s="11">
        <v>8</v>
      </c>
      <c r="B22" s="11">
        <v>3</v>
      </c>
      <c r="C22" s="11">
        <v>1</v>
      </c>
      <c r="E22" s="227" t="str">
        <f t="shared" si="2"/>
        <v>Tamworth</v>
      </c>
      <c r="F22" s="228">
        <v>8</v>
      </c>
      <c r="G22" s="228">
        <v>1268</v>
      </c>
      <c r="H22" s="259" t="s">
        <v>536</v>
      </c>
      <c r="I22" s="293"/>
    </row>
    <row r="24" spans="6:9" ht="17.25" customHeight="1">
      <c r="F24" s="298" t="s">
        <v>512</v>
      </c>
      <c r="G24" s="298"/>
      <c r="H24" s="298"/>
      <c r="I24" s="298"/>
    </row>
    <row r="25" spans="1:10" ht="12.75">
      <c r="A25" s="159" t="s">
        <v>50</v>
      </c>
      <c r="B25" s="194">
        <v>2</v>
      </c>
      <c r="E25" s="222" t="s">
        <v>142</v>
      </c>
      <c r="F25" s="218" t="s">
        <v>123</v>
      </c>
      <c r="G25" s="218" t="s">
        <v>124</v>
      </c>
      <c r="H25" s="218" t="s">
        <v>125</v>
      </c>
      <c r="I25" s="218" t="s">
        <v>126</v>
      </c>
      <c r="J25" s="219" t="s">
        <v>34</v>
      </c>
    </row>
    <row r="26" spans="1:10" ht="12.75">
      <c r="A26" s="160" t="s">
        <v>49</v>
      </c>
      <c r="B26" s="195">
        <v>38206</v>
      </c>
      <c r="E26" s="160" t="str">
        <f>E15</f>
        <v>Birchfield</v>
      </c>
      <c r="F26" s="223">
        <v>200</v>
      </c>
      <c r="G26" s="223">
        <v>196</v>
      </c>
      <c r="H26" s="223">
        <v>209.5</v>
      </c>
      <c r="I26" s="223"/>
      <c r="J26" s="157">
        <f>SUM(F26:I26)</f>
        <v>605.5</v>
      </c>
    </row>
    <row r="27" spans="1:10" ht="12.75">
      <c r="A27" s="160" t="s">
        <v>51</v>
      </c>
      <c r="B27" s="196" t="s">
        <v>525</v>
      </c>
      <c r="E27" s="160" t="str">
        <f aca="true" t="shared" si="3" ref="E27:E33">E16</f>
        <v>Burton</v>
      </c>
      <c r="F27" s="223">
        <v>181</v>
      </c>
      <c r="G27" s="223">
        <v>176.5</v>
      </c>
      <c r="H27" s="223">
        <v>185.5</v>
      </c>
      <c r="I27" s="223"/>
      <c r="J27" s="157">
        <f aca="true" t="shared" si="4" ref="J27:J33">SUM(F27:I27)</f>
        <v>543</v>
      </c>
    </row>
    <row r="28" spans="1:10" ht="12.75">
      <c r="A28" s="160" t="s">
        <v>52</v>
      </c>
      <c r="B28" s="196" t="s">
        <v>525</v>
      </c>
      <c r="E28" s="160" t="str">
        <f t="shared" si="3"/>
        <v>Cannock </v>
      </c>
      <c r="F28" s="223">
        <v>209</v>
      </c>
      <c r="G28" s="223">
        <v>253</v>
      </c>
      <c r="H28" s="223">
        <v>231</v>
      </c>
      <c r="I28" s="223"/>
      <c r="J28" s="157">
        <f t="shared" si="4"/>
        <v>693</v>
      </c>
    </row>
    <row r="29" spans="1:10" ht="12.75">
      <c r="A29" s="161" t="s">
        <v>132</v>
      </c>
      <c r="B29" s="197">
        <v>4</v>
      </c>
      <c r="E29" s="160" t="str">
        <f t="shared" si="3"/>
        <v>D.A.S.H</v>
      </c>
      <c r="F29" s="223">
        <v>213</v>
      </c>
      <c r="G29" s="223">
        <v>204.5</v>
      </c>
      <c r="H29" s="223">
        <v>204</v>
      </c>
      <c r="I29" s="223"/>
      <c r="J29" s="157">
        <f t="shared" si="4"/>
        <v>621.5</v>
      </c>
    </row>
    <row r="30" spans="5:10" ht="12.75">
      <c r="E30" s="160" t="str">
        <f t="shared" si="3"/>
        <v>Leamington</v>
      </c>
      <c r="F30" s="223">
        <v>171</v>
      </c>
      <c r="G30" s="223">
        <v>209.5</v>
      </c>
      <c r="H30" s="223">
        <v>170</v>
      </c>
      <c r="I30" s="223"/>
      <c r="J30" s="157">
        <f t="shared" si="4"/>
        <v>550.5</v>
      </c>
    </row>
    <row r="31" spans="5:10" ht="12.75">
      <c r="E31" s="160" t="str">
        <f t="shared" si="3"/>
        <v>Mansfield</v>
      </c>
      <c r="F31" s="223">
        <v>213</v>
      </c>
      <c r="G31" s="223">
        <v>201</v>
      </c>
      <c r="H31" s="223">
        <v>220</v>
      </c>
      <c r="I31" s="223"/>
      <c r="J31" s="157">
        <f t="shared" si="4"/>
        <v>634</v>
      </c>
    </row>
    <row r="32" spans="1:10" ht="12.75">
      <c r="A32" s="10" t="s">
        <v>137</v>
      </c>
      <c r="B32" s="187" t="str">
        <f>HLOOKUP($B$29,E$36:H$38,2,FALSE)</f>
        <v>3000m s/c</v>
      </c>
      <c r="E32" s="160" t="str">
        <f t="shared" si="3"/>
        <v>Rugby</v>
      </c>
      <c r="F32" s="223">
        <v>209</v>
      </c>
      <c r="G32" s="223">
        <v>176.5</v>
      </c>
      <c r="H32" s="223">
        <v>164</v>
      </c>
      <c r="I32" s="223"/>
      <c r="J32" s="157">
        <f t="shared" si="4"/>
        <v>549.5</v>
      </c>
    </row>
    <row r="33" spans="1:10" ht="12.75">
      <c r="A33" s="10" t="s">
        <v>138</v>
      </c>
      <c r="B33" s="187" t="str">
        <f>HLOOKUP($B$29,E$36:H$38,3,FALSE)</f>
        <v>3000m</v>
      </c>
      <c r="E33" s="161" t="str">
        <f t="shared" si="3"/>
        <v>Tamworth</v>
      </c>
      <c r="F33" s="224">
        <v>235</v>
      </c>
      <c r="G33" s="224">
        <v>233</v>
      </c>
      <c r="H33" s="224">
        <v>237</v>
      </c>
      <c r="I33" s="224"/>
      <c r="J33" s="158">
        <f t="shared" si="4"/>
        <v>705</v>
      </c>
    </row>
    <row r="36" spans="1:8" ht="12.75">
      <c r="A36" s="10" t="s">
        <v>511</v>
      </c>
      <c r="B36" s="10" t="s">
        <v>521</v>
      </c>
      <c r="E36" s="11">
        <v>1</v>
      </c>
      <c r="F36" s="11">
        <v>2</v>
      </c>
      <c r="G36" s="11">
        <v>3</v>
      </c>
      <c r="H36" s="11">
        <v>4</v>
      </c>
    </row>
    <row r="37" spans="5:8" ht="12.75">
      <c r="E37" s="11" t="s">
        <v>63</v>
      </c>
      <c r="F37" s="11" t="s">
        <v>139</v>
      </c>
      <c r="G37" s="11" t="s">
        <v>63</v>
      </c>
      <c r="H37" s="11" t="s">
        <v>139</v>
      </c>
    </row>
    <row r="38" spans="5:8" ht="12.75">
      <c r="E38" s="11" t="s">
        <v>68</v>
      </c>
      <c r="F38" s="11" t="s">
        <v>14</v>
      </c>
      <c r="G38" s="11" t="s">
        <v>68</v>
      </c>
      <c r="H38" s="11" t="s">
        <v>14</v>
      </c>
    </row>
    <row r="39" ht="12.75"/>
    <row r="41" spans="6:10" ht="12.75">
      <c r="F41" s="299" t="s">
        <v>518</v>
      </c>
      <c r="G41" s="299"/>
      <c r="H41" s="299"/>
      <c r="I41" s="299"/>
      <c r="J41" s="299"/>
    </row>
    <row r="42" spans="5:10" ht="12.75">
      <c r="E42" s="159" t="s">
        <v>123</v>
      </c>
      <c r="F42" s="300"/>
      <c r="G42" s="300"/>
      <c r="H42" s="300"/>
      <c r="I42" s="300"/>
      <c r="J42" s="301"/>
    </row>
    <row r="43" spans="5:10" ht="12.75">
      <c r="E43" s="160" t="s">
        <v>124</v>
      </c>
      <c r="F43" s="294" t="s">
        <v>1392</v>
      </c>
      <c r="G43" s="294"/>
      <c r="H43" s="294"/>
      <c r="I43" s="294"/>
      <c r="J43" s="295"/>
    </row>
    <row r="44" spans="5:10" ht="12.75">
      <c r="E44" s="160" t="s">
        <v>125</v>
      </c>
      <c r="F44" s="294" t="s">
        <v>1504</v>
      </c>
      <c r="G44" s="294"/>
      <c r="H44" s="294"/>
      <c r="I44" s="294"/>
      <c r="J44" s="295"/>
    </row>
    <row r="45" spans="5:10" ht="12.75">
      <c r="E45" s="161" t="s">
        <v>126</v>
      </c>
      <c r="F45" s="296"/>
      <c r="G45" s="296"/>
      <c r="H45" s="296"/>
      <c r="I45" s="296"/>
      <c r="J45" s="297"/>
    </row>
  </sheetData>
  <sheetProtection password="D857" sheet="1" objects="1" scenarios="1"/>
  <mergeCells count="16">
    <mergeCell ref="F44:J44"/>
    <mergeCell ref="F45:J45"/>
    <mergeCell ref="F24:I24"/>
    <mergeCell ref="F2:I2"/>
    <mergeCell ref="F41:J41"/>
    <mergeCell ref="F42:J42"/>
    <mergeCell ref="F43:J43"/>
    <mergeCell ref="H14:I14"/>
    <mergeCell ref="H15:I15"/>
    <mergeCell ref="H16:I16"/>
    <mergeCell ref="H21:I21"/>
    <mergeCell ref="H22:I22"/>
    <mergeCell ref="H17:I17"/>
    <mergeCell ref="H18:I18"/>
    <mergeCell ref="H19:I19"/>
    <mergeCell ref="H20:I20"/>
  </mergeCells>
  <dataValidations count="5">
    <dataValidation type="whole" allowBlank="1" showInputMessage="1" showErrorMessage="1" errorTitle="Current Match" error="This must be 1, 2, 3 or 4" sqref="B29">
      <formula1>1</formula1>
      <formula2>4</formula2>
    </dataValidation>
    <dataValidation type="decimal" allowBlank="1" showInputMessage="1" showErrorMessage="1" errorTitle="Match Score" error="Match score must be between 0 and 8 points" sqref="F4:I11">
      <formula1>0</formula1>
      <formula2>8</formula2>
    </dataValidation>
    <dataValidation type="date" allowBlank="1" showInputMessage="1" showErrorMessage="1" errorTitle="Invalid Match Date" error="Please enter a vaild date between 1-Apr-04 and 30-Sep-04" sqref="B26">
      <formula1>38078</formula1>
      <formula2>38260</formula2>
    </dataValidation>
    <dataValidation type="decimal" allowBlank="1" showInputMessage="1" showErrorMessage="1" errorTitle="Match Points" error="Match points must be between 0 and 1000" sqref="F26:I33">
      <formula1>0</formula1>
      <formula2>1000</formula2>
    </dataValidation>
    <dataValidation type="whole" allowBlank="1" showInputMessage="1" showErrorMessage="1" errorTitle="League Points Deductions" error="Points deductions may be blank or any positive number between 1 and 50" sqref="K4:K11">
      <formula1>1</formula1>
      <formula2>50</formula2>
    </dataValidation>
  </dataValidations>
  <printOptions/>
  <pageMargins left="0.75" right="0.75" top="1" bottom="1" header="0.5" footer="0.5"/>
  <pageSetup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G1428"/>
  <sheetViews>
    <sheetView workbookViewId="0" topLeftCell="A1">
      <selection activeCell="A1" sqref="A1"/>
    </sheetView>
  </sheetViews>
  <sheetFormatPr defaultColWidth="9.00390625" defaultRowHeight="15" customHeight="1"/>
  <cols>
    <col min="2" max="2" width="23.875" style="0" customWidth="1"/>
  </cols>
  <sheetData>
    <row r="1" spans="1:6" ht="15" customHeight="1">
      <c r="A1" t="s">
        <v>144</v>
      </c>
      <c r="B1" t="s">
        <v>145</v>
      </c>
      <c r="C1" t="s">
        <v>146</v>
      </c>
      <c r="D1" t="s">
        <v>147</v>
      </c>
      <c r="E1" t="s">
        <v>148</v>
      </c>
      <c r="F1" t="s">
        <v>149</v>
      </c>
    </row>
    <row r="2" spans="1:7" ht="15" customHeight="1">
      <c r="A2" s="250">
        <v>17</v>
      </c>
      <c r="B2" s="251" t="s">
        <v>529</v>
      </c>
      <c r="C2" s="251" t="s">
        <v>1006</v>
      </c>
      <c r="D2" s="251" t="s">
        <v>327</v>
      </c>
      <c r="E2" s="252">
        <v>9825</v>
      </c>
      <c r="F2" s="251" t="s">
        <v>152</v>
      </c>
      <c r="G2">
        <v>1</v>
      </c>
    </row>
    <row r="3" spans="1:7" ht="15" customHeight="1">
      <c r="A3" s="250">
        <v>47</v>
      </c>
      <c r="B3" s="251" t="s">
        <v>529</v>
      </c>
      <c r="C3" s="251" t="s">
        <v>150</v>
      </c>
      <c r="D3" s="251" t="s">
        <v>187</v>
      </c>
      <c r="E3" s="252">
        <v>18505</v>
      </c>
      <c r="F3" s="251" t="s">
        <v>152</v>
      </c>
      <c r="G3">
        <v>1</v>
      </c>
    </row>
    <row r="4" spans="1:7" ht="15" customHeight="1">
      <c r="A4" s="250">
        <v>41873</v>
      </c>
      <c r="B4" s="251" t="s">
        <v>529</v>
      </c>
      <c r="C4" s="251" t="s">
        <v>1393</v>
      </c>
      <c r="D4" s="251" t="s">
        <v>1394</v>
      </c>
      <c r="E4" s="252">
        <v>32324</v>
      </c>
      <c r="F4" s="251" t="s">
        <v>152</v>
      </c>
      <c r="G4">
        <v>1</v>
      </c>
    </row>
    <row r="5" spans="1:7" ht="15" customHeight="1">
      <c r="A5" s="250">
        <v>41066</v>
      </c>
      <c r="B5" s="251" t="s">
        <v>529</v>
      </c>
      <c r="C5" s="251" t="s">
        <v>1007</v>
      </c>
      <c r="D5" s="251" t="s">
        <v>1008</v>
      </c>
      <c r="E5" s="252">
        <v>31836</v>
      </c>
      <c r="F5" s="251" t="s">
        <v>152</v>
      </c>
      <c r="G5">
        <v>1</v>
      </c>
    </row>
    <row r="6" spans="1:7" ht="15" customHeight="1">
      <c r="A6" s="250">
        <v>36705</v>
      </c>
      <c r="B6" s="251" t="s">
        <v>529</v>
      </c>
      <c r="C6" s="251" t="s">
        <v>340</v>
      </c>
      <c r="D6" s="251" t="s">
        <v>183</v>
      </c>
      <c r="E6" s="252">
        <v>33142</v>
      </c>
      <c r="F6" s="251" t="s">
        <v>152</v>
      </c>
      <c r="G6">
        <v>1</v>
      </c>
    </row>
    <row r="7" spans="1:7" ht="15" customHeight="1">
      <c r="A7" s="250">
        <v>37132</v>
      </c>
      <c r="B7" s="251" t="s">
        <v>529</v>
      </c>
      <c r="C7" s="251" t="s">
        <v>1009</v>
      </c>
      <c r="D7" s="251" t="s">
        <v>429</v>
      </c>
      <c r="E7" s="252">
        <v>32676</v>
      </c>
      <c r="F7" s="251" t="s">
        <v>152</v>
      </c>
      <c r="G7">
        <v>1</v>
      </c>
    </row>
    <row r="8" spans="1:7" ht="15" customHeight="1">
      <c r="A8" s="250">
        <v>41446</v>
      </c>
      <c r="B8" s="251" t="s">
        <v>529</v>
      </c>
      <c r="C8" s="251" t="s">
        <v>1010</v>
      </c>
      <c r="D8" s="251" t="s">
        <v>279</v>
      </c>
      <c r="E8" s="252">
        <v>32616</v>
      </c>
      <c r="F8" s="251" t="s">
        <v>152</v>
      </c>
      <c r="G8">
        <v>1</v>
      </c>
    </row>
    <row r="9" spans="1:7" ht="15" customHeight="1">
      <c r="A9" s="250">
        <v>41068</v>
      </c>
      <c r="B9" s="251" t="s">
        <v>529</v>
      </c>
      <c r="C9" s="251" t="s">
        <v>272</v>
      </c>
      <c r="D9" s="251" t="s">
        <v>228</v>
      </c>
      <c r="E9" s="252">
        <v>32655</v>
      </c>
      <c r="F9" s="251" t="s">
        <v>152</v>
      </c>
      <c r="G9">
        <v>1</v>
      </c>
    </row>
    <row r="10" spans="1:7" ht="15" customHeight="1">
      <c r="A10" s="250">
        <v>35100</v>
      </c>
      <c r="B10" s="251" t="s">
        <v>529</v>
      </c>
      <c r="C10" s="251" t="s">
        <v>272</v>
      </c>
      <c r="D10" s="251" t="s">
        <v>1012</v>
      </c>
      <c r="E10" s="252">
        <v>31756</v>
      </c>
      <c r="F10" s="251" t="s">
        <v>152</v>
      </c>
      <c r="G10">
        <v>1</v>
      </c>
    </row>
    <row r="11" spans="1:7" ht="15" customHeight="1">
      <c r="A11" s="250">
        <v>241</v>
      </c>
      <c r="B11" s="251" t="s">
        <v>529</v>
      </c>
      <c r="C11" s="251" t="s">
        <v>272</v>
      </c>
      <c r="D11" s="251" t="s">
        <v>1011</v>
      </c>
      <c r="E11" s="252">
        <v>28032</v>
      </c>
      <c r="F11" s="251" t="s">
        <v>152</v>
      </c>
      <c r="G11">
        <v>1</v>
      </c>
    </row>
    <row r="12" spans="1:7" ht="15" customHeight="1">
      <c r="A12" s="250">
        <v>279</v>
      </c>
      <c r="B12" s="251" t="s">
        <v>529</v>
      </c>
      <c r="C12" s="251" t="s">
        <v>1013</v>
      </c>
      <c r="D12" s="251" t="s">
        <v>187</v>
      </c>
      <c r="E12" s="252">
        <v>17478</v>
      </c>
      <c r="F12" s="251" t="s">
        <v>152</v>
      </c>
      <c r="G12">
        <v>1</v>
      </c>
    </row>
    <row r="13" spans="1:7" ht="15" customHeight="1">
      <c r="A13" s="250">
        <v>37154</v>
      </c>
      <c r="B13" s="251" t="s">
        <v>529</v>
      </c>
      <c r="C13" s="251" t="s">
        <v>397</v>
      </c>
      <c r="D13" s="251" t="s">
        <v>1014</v>
      </c>
      <c r="E13" s="252">
        <v>32406</v>
      </c>
      <c r="F13" s="251" t="s">
        <v>152</v>
      </c>
      <c r="G13">
        <v>1</v>
      </c>
    </row>
    <row r="14" spans="1:7" ht="15" customHeight="1">
      <c r="A14" s="250">
        <v>41069</v>
      </c>
      <c r="B14" s="251" t="s">
        <v>529</v>
      </c>
      <c r="C14" s="251" t="s">
        <v>1015</v>
      </c>
      <c r="D14" s="251" t="s">
        <v>1016</v>
      </c>
      <c r="E14" s="252">
        <v>33041</v>
      </c>
      <c r="F14" s="251" t="s">
        <v>152</v>
      </c>
      <c r="G14">
        <v>1</v>
      </c>
    </row>
    <row r="15" spans="1:7" ht="15" customHeight="1">
      <c r="A15" s="250">
        <v>21474</v>
      </c>
      <c r="B15" s="251" t="s">
        <v>529</v>
      </c>
      <c r="C15" s="251" t="s">
        <v>412</v>
      </c>
      <c r="D15" s="251" t="s">
        <v>165</v>
      </c>
      <c r="E15" s="252">
        <v>17896</v>
      </c>
      <c r="F15" s="251" t="s">
        <v>152</v>
      </c>
      <c r="G15">
        <v>1</v>
      </c>
    </row>
    <row r="16" spans="1:7" ht="15" customHeight="1">
      <c r="A16" s="250">
        <v>434</v>
      </c>
      <c r="B16" s="251" t="s">
        <v>529</v>
      </c>
      <c r="C16" s="251" t="s">
        <v>1017</v>
      </c>
      <c r="D16" s="251" t="s">
        <v>1018</v>
      </c>
      <c r="E16" s="252">
        <v>30610</v>
      </c>
      <c r="F16" s="251" t="s">
        <v>152</v>
      </c>
      <c r="G16">
        <v>1</v>
      </c>
    </row>
    <row r="17" spans="1:7" ht="15" customHeight="1">
      <c r="A17" s="250">
        <v>28888</v>
      </c>
      <c r="B17" s="251" t="s">
        <v>529</v>
      </c>
      <c r="C17" s="251" t="s">
        <v>156</v>
      </c>
      <c r="D17" s="251" t="s">
        <v>334</v>
      </c>
      <c r="E17" s="252">
        <v>29126</v>
      </c>
      <c r="F17" s="251" t="s">
        <v>152</v>
      </c>
      <c r="G17">
        <v>1</v>
      </c>
    </row>
    <row r="18" spans="1:7" ht="15" customHeight="1">
      <c r="A18" s="250">
        <v>542</v>
      </c>
      <c r="B18" s="251" t="s">
        <v>529</v>
      </c>
      <c r="C18" s="251" t="s">
        <v>1019</v>
      </c>
      <c r="D18" s="251" t="s">
        <v>224</v>
      </c>
      <c r="E18" s="252">
        <v>29697</v>
      </c>
      <c r="F18" s="251" t="s">
        <v>152</v>
      </c>
      <c r="G18">
        <v>1</v>
      </c>
    </row>
    <row r="19" spans="1:7" ht="15" customHeight="1">
      <c r="A19" s="250">
        <v>41887</v>
      </c>
      <c r="B19" s="251" t="s">
        <v>529</v>
      </c>
      <c r="C19" s="251" t="s">
        <v>1395</v>
      </c>
      <c r="D19" s="251" t="s">
        <v>259</v>
      </c>
      <c r="E19" s="252" t="s">
        <v>1396</v>
      </c>
      <c r="F19" s="251" t="s">
        <v>152</v>
      </c>
      <c r="G19">
        <v>1</v>
      </c>
    </row>
    <row r="20" spans="1:7" ht="15" customHeight="1">
      <c r="A20" s="250">
        <v>35101</v>
      </c>
      <c r="B20" s="251" t="s">
        <v>529</v>
      </c>
      <c r="C20" s="251" t="s">
        <v>276</v>
      </c>
      <c r="D20" s="251" t="s">
        <v>223</v>
      </c>
      <c r="E20" s="252">
        <v>31566</v>
      </c>
      <c r="F20" s="251" t="s">
        <v>152</v>
      </c>
      <c r="G20">
        <v>1</v>
      </c>
    </row>
    <row r="21" spans="1:7" ht="15" customHeight="1">
      <c r="A21" s="250">
        <v>26813</v>
      </c>
      <c r="B21" s="251" t="s">
        <v>529</v>
      </c>
      <c r="C21" s="251" t="s">
        <v>832</v>
      </c>
      <c r="D21" s="251" t="s">
        <v>1020</v>
      </c>
      <c r="E21" s="252">
        <v>22621</v>
      </c>
      <c r="F21" s="251" t="s">
        <v>152</v>
      </c>
      <c r="G21">
        <v>1</v>
      </c>
    </row>
    <row r="22" spans="1:7" ht="15" customHeight="1">
      <c r="A22" s="250">
        <v>37161</v>
      </c>
      <c r="B22" s="251" t="s">
        <v>529</v>
      </c>
      <c r="C22" s="251" t="s">
        <v>1021</v>
      </c>
      <c r="D22" s="251" t="s">
        <v>1022</v>
      </c>
      <c r="E22" s="252">
        <v>27941</v>
      </c>
      <c r="F22" s="251" t="s">
        <v>152</v>
      </c>
      <c r="G22">
        <v>1</v>
      </c>
    </row>
    <row r="23" spans="1:7" ht="15" customHeight="1">
      <c r="A23" s="250">
        <v>35115</v>
      </c>
      <c r="B23" s="251" t="s">
        <v>529</v>
      </c>
      <c r="C23" s="251" t="s">
        <v>1023</v>
      </c>
      <c r="D23" s="251" t="s">
        <v>1024</v>
      </c>
      <c r="E23" s="252">
        <v>31653</v>
      </c>
      <c r="F23" s="251" t="s">
        <v>152</v>
      </c>
      <c r="G23">
        <v>1</v>
      </c>
    </row>
    <row r="24" spans="1:7" ht="15" customHeight="1">
      <c r="A24" s="250">
        <v>32149</v>
      </c>
      <c r="B24" s="251" t="s">
        <v>529</v>
      </c>
      <c r="C24" s="251" t="s">
        <v>1023</v>
      </c>
      <c r="D24" s="251" t="s">
        <v>1025</v>
      </c>
      <c r="E24" s="252">
        <v>32823</v>
      </c>
      <c r="F24" s="251" t="s">
        <v>152</v>
      </c>
      <c r="G24">
        <v>1</v>
      </c>
    </row>
    <row r="25" spans="1:7" ht="15" customHeight="1">
      <c r="A25" s="250">
        <v>41447</v>
      </c>
      <c r="B25" s="251" t="s">
        <v>529</v>
      </c>
      <c r="C25" s="251" t="s">
        <v>1026</v>
      </c>
      <c r="D25" s="251" t="s">
        <v>377</v>
      </c>
      <c r="E25" s="252">
        <v>32435</v>
      </c>
      <c r="F25" s="251" t="s">
        <v>152</v>
      </c>
      <c r="G25">
        <v>1</v>
      </c>
    </row>
    <row r="26" spans="1:7" ht="15" customHeight="1">
      <c r="A26" s="250">
        <v>1023</v>
      </c>
      <c r="B26" s="251" t="s">
        <v>529</v>
      </c>
      <c r="C26" s="251" t="s">
        <v>399</v>
      </c>
      <c r="D26" s="251" t="s">
        <v>199</v>
      </c>
      <c r="E26" s="252">
        <v>28643</v>
      </c>
      <c r="F26" s="251" t="s">
        <v>152</v>
      </c>
      <c r="G26">
        <v>1</v>
      </c>
    </row>
    <row r="27" spans="1:7" ht="15" customHeight="1">
      <c r="A27" s="250">
        <v>36622</v>
      </c>
      <c r="B27" s="251" t="s">
        <v>529</v>
      </c>
      <c r="C27" s="251" t="s">
        <v>446</v>
      </c>
      <c r="D27" s="251" t="s">
        <v>237</v>
      </c>
      <c r="E27" s="252">
        <v>24840</v>
      </c>
      <c r="F27" s="251" t="s">
        <v>152</v>
      </c>
      <c r="G27">
        <v>1</v>
      </c>
    </row>
    <row r="28" spans="1:7" ht="15" customHeight="1">
      <c r="A28" s="250">
        <v>37155</v>
      </c>
      <c r="B28" s="251" t="s">
        <v>529</v>
      </c>
      <c r="C28" s="251" t="s">
        <v>1027</v>
      </c>
      <c r="D28" s="251" t="s">
        <v>199</v>
      </c>
      <c r="E28" s="252">
        <v>31688</v>
      </c>
      <c r="F28" s="251" t="s">
        <v>152</v>
      </c>
      <c r="G28">
        <v>1</v>
      </c>
    </row>
    <row r="29" spans="1:7" ht="15" customHeight="1">
      <c r="A29" s="250">
        <v>1145</v>
      </c>
      <c r="B29" s="251" t="s">
        <v>529</v>
      </c>
      <c r="C29" s="251" t="s">
        <v>1028</v>
      </c>
      <c r="D29" s="251" t="s">
        <v>153</v>
      </c>
      <c r="E29" s="252">
        <v>21807</v>
      </c>
      <c r="F29" s="251" t="s">
        <v>152</v>
      </c>
      <c r="G29">
        <v>1</v>
      </c>
    </row>
    <row r="30" spans="1:7" ht="15" customHeight="1">
      <c r="A30" s="250">
        <v>41076</v>
      </c>
      <c r="B30" s="251" t="s">
        <v>529</v>
      </c>
      <c r="C30" s="251" t="s">
        <v>431</v>
      </c>
      <c r="D30" s="251" t="s">
        <v>1029</v>
      </c>
      <c r="E30" s="252">
        <v>32981</v>
      </c>
      <c r="F30" s="251" t="s">
        <v>152</v>
      </c>
      <c r="G30">
        <v>1</v>
      </c>
    </row>
    <row r="31" spans="1:7" ht="15" customHeight="1">
      <c r="A31" s="250">
        <v>1459</v>
      </c>
      <c r="B31" s="251" t="s">
        <v>529</v>
      </c>
      <c r="C31" s="251" t="s">
        <v>1030</v>
      </c>
      <c r="D31" s="251" t="s">
        <v>153</v>
      </c>
      <c r="E31" s="252">
        <v>15220</v>
      </c>
      <c r="F31" s="251" t="s">
        <v>152</v>
      </c>
      <c r="G31">
        <v>1</v>
      </c>
    </row>
    <row r="32" spans="1:7" ht="15" customHeight="1">
      <c r="A32" s="250">
        <v>20289</v>
      </c>
      <c r="B32" s="251" t="s">
        <v>529</v>
      </c>
      <c r="C32" s="251" t="s">
        <v>1030</v>
      </c>
      <c r="D32" s="251" t="s">
        <v>279</v>
      </c>
      <c r="E32" s="252">
        <v>26687</v>
      </c>
      <c r="F32" s="251" t="s">
        <v>152</v>
      </c>
      <c r="G32">
        <v>1</v>
      </c>
    </row>
    <row r="33" spans="1:7" ht="15" customHeight="1">
      <c r="A33" s="250">
        <v>34683</v>
      </c>
      <c r="B33" s="251" t="s">
        <v>529</v>
      </c>
      <c r="C33" s="251" t="s">
        <v>676</v>
      </c>
      <c r="D33" s="251" t="s">
        <v>357</v>
      </c>
      <c r="E33" s="252">
        <v>30249</v>
      </c>
      <c r="F33" s="251" t="s">
        <v>152</v>
      </c>
      <c r="G33">
        <v>1</v>
      </c>
    </row>
    <row r="34" spans="1:7" ht="15" customHeight="1">
      <c r="A34" s="250">
        <v>24452</v>
      </c>
      <c r="B34" s="251" t="s">
        <v>529</v>
      </c>
      <c r="C34" s="251" t="s">
        <v>1031</v>
      </c>
      <c r="D34" s="251" t="s">
        <v>192</v>
      </c>
      <c r="E34" s="252">
        <v>32654</v>
      </c>
      <c r="F34" s="251" t="s">
        <v>152</v>
      </c>
      <c r="G34">
        <v>1</v>
      </c>
    </row>
    <row r="35" spans="1:7" ht="15" customHeight="1">
      <c r="A35" s="250">
        <v>41890</v>
      </c>
      <c r="B35" s="251" t="s">
        <v>529</v>
      </c>
      <c r="C35" s="251" t="s">
        <v>1397</v>
      </c>
      <c r="D35" s="251" t="s">
        <v>201</v>
      </c>
      <c r="E35" s="252" t="s">
        <v>1396</v>
      </c>
      <c r="F35" s="251" t="s">
        <v>152</v>
      </c>
      <c r="G35">
        <v>1</v>
      </c>
    </row>
    <row r="36" spans="1:7" ht="15" customHeight="1">
      <c r="A36" s="250">
        <v>41072</v>
      </c>
      <c r="B36" s="251" t="s">
        <v>529</v>
      </c>
      <c r="C36" s="251" t="s">
        <v>169</v>
      </c>
      <c r="D36" s="251" t="s">
        <v>205</v>
      </c>
      <c r="E36" s="252">
        <v>21484</v>
      </c>
      <c r="F36" s="251" t="s">
        <v>152</v>
      </c>
      <c r="G36">
        <v>1</v>
      </c>
    </row>
    <row r="37" spans="1:7" ht="15" customHeight="1">
      <c r="A37" s="250">
        <v>19610</v>
      </c>
      <c r="B37" s="251" t="s">
        <v>529</v>
      </c>
      <c r="C37" s="251" t="s">
        <v>169</v>
      </c>
      <c r="D37" s="251" t="s">
        <v>224</v>
      </c>
      <c r="E37" s="252">
        <v>19740</v>
      </c>
      <c r="F37" s="251" t="s">
        <v>152</v>
      </c>
      <c r="G37">
        <v>1</v>
      </c>
    </row>
    <row r="38" spans="1:7" ht="15" customHeight="1">
      <c r="A38" s="250">
        <v>37134</v>
      </c>
      <c r="B38" s="251" t="s">
        <v>529</v>
      </c>
      <c r="C38" s="251" t="s">
        <v>169</v>
      </c>
      <c r="D38" s="251" t="s">
        <v>183</v>
      </c>
      <c r="E38" s="252">
        <v>32387</v>
      </c>
      <c r="F38" s="251" t="s">
        <v>152</v>
      </c>
      <c r="G38">
        <v>1</v>
      </c>
    </row>
    <row r="39" spans="1:7" ht="15" customHeight="1">
      <c r="A39" s="250">
        <v>19611</v>
      </c>
      <c r="B39" s="251" t="s">
        <v>529</v>
      </c>
      <c r="C39" s="251" t="s">
        <v>169</v>
      </c>
      <c r="D39" s="251" t="s">
        <v>357</v>
      </c>
      <c r="E39" s="252">
        <v>22283</v>
      </c>
      <c r="F39" s="251" t="s">
        <v>152</v>
      </c>
      <c r="G39">
        <v>1</v>
      </c>
    </row>
    <row r="40" spans="1:7" ht="15" customHeight="1">
      <c r="A40" s="250">
        <v>1835</v>
      </c>
      <c r="B40" s="251" t="s">
        <v>529</v>
      </c>
      <c r="C40" s="251" t="s">
        <v>169</v>
      </c>
      <c r="D40" s="251" t="s">
        <v>155</v>
      </c>
      <c r="E40" s="252">
        <v>24033</v>
      </c>
      <c r="F40" s="251" t="s">
        <v>152</v>
      </c>
      <c r="G40">
        <v>1</v>
      </c>
    </row>
    <row r="41" spans="1:7" ht="15" customHeight="1">
      <c r="A41" s="250">
        <v>41170</v>
      </c>
      <c r="B41" s="251" t="s">
        <v>529</v>
      </c>
      <c r="C41" s="251" t="s">
        <v>169</v>
      </c>
      <c r="D41" s="251" t="s">
        <v>1032</v>
      </c>
      <c r="E41" s="252">
        <v>25481</v>
      </c>
      <c r="F41" s="251" t="s">
        <v>152</v>
      </c>
      <c r="G41">
        <v>1</v>
      </c>
    </row>
    <row r="42" spans="1:7" ht="15" customHeight="1">
      <c r="A42" s="250">
        <v>19612</v>
      </c>
      <c r="B42" s="251" t="s">
        <v>529</v>
      </c>
      <c r="C42" s="251" t="s">
        <v>393</v>
      </c>
      <c r="D42" s="251" t="s">
        <v>187</v>
      </c>
      <c r="E42" s="252">
        <v>23772</v>
      </c>
      <c r="F42" s="251" t="s">
        <v>152</v>
      </c>
      <c r="G42">
        <v>1</v>
      </c>
    </row>
    <row r="43" spans="1:7" ht="15" customHeight="1">
      <c r="A43" s="250">
        <v>1966</v>
      </c>
      <c r="B43" s="251" t="s">
        <v>529</v>
      </c>
      <c r="C43" s="251" t="s">
        <v>393</v>
      </c>
      <c r="D43" s="251" t="s">
        <v>194</v>
      </c>
      <c r="E43" s="252">
        <v>21004</v>
      </c>
      <c r="F43" s="251" t="s">
        <v>152</v>
      </c>
      <c r="G43">
        <v>1</v>
      </c>
    </row>
    <row r="44" spans="1:7" ht="15" customHeight="1">
      <c r="A44" s="250">
        <v>2009</v>
      </c>
      <c r="B44" s="251" t="s">
        <v>529</v>
      </c>
      <c r="C44" s="251" t="s">
        <v>432</v>
      </c>
      <c r="D44" s="251" t="s">
        <v>176</v>
      </c>
      <c r="E44" s="252">
        <v>27788</v>
      </c>
      <c r="F44" s="251" t="s">
        <v>152</v>
      </c>
      <c r="G44">
        <v>1</v>
      </c>
    </row>
    <row r="45" spans="1:7" ht="15" customHeight="1">
      <c r="A45" s="250">
        <v>36704</v>
      </c>
      <c r="B45" s="251" t="s">
        <v>529</v>
      </c>
      <c r="C45" s="251" t="s">
        <v>1033</v>
      </c>
      <c r="D45" s="251" t="s">
        <v>279</v>
      </c>
      <c r="E45" s="252">
        <v>30692</v>
      </c>
      <c r="F45" s="251" t="s">
        <v>152</v>
      </c>
      <c r="G45">
        <v>1</v>
      </c>
    </row>
    <row r="46" spans="1:7" ht="15" customHeight="1">
      <c r="A46" s="250">
        <v>19618</v>
      </c>
      <c r="B46" s="251" t="s">
        <v>529</v>
      </c>
      <c r="C46" s="251" t="s">
        <v>1034</v>
      </c>
      <c r="D46" s="251" t="s">
        <v>183</v>
      </c>
      <c r="E46" s="252">
        <v>28990</v>
      </c>
      <c r="F46" s="251" t="s">
        <v>152</v>
      </c>
      <c r="G46">
        <v>1</v>
      </c>
    </row>
    <row r="47" spans="1:7" ht="15" customHeight="1">
      <c r="A47" s="250">
        <v>41074</v>
      </c>
      <c r="B47" s="251" t="s">
        <v>529</v>
      </c>
      <c r="C47" s="251" t="s">
        <v>1035</v>
      </c>
      <c r="D47" s="251" t="s">
        <v>232</v>
      </c>
      <c r="E47" s="252">
        <v>31836</v>
      </c>
      <c r="F47" s="251" t="s">
        <v>152</v>
      </c>
      <c r="G47">
        <v>1</v>
      </c>
    </row>
    <row r="48" spans="1:7" ht="15" customHeight="1">
      <c r="A48" s="250">
        <v>41075</v>
      </c>
      <c r="B48" s="251" t="s">
        <v>529</v>
      </c>
      <c r="C48" s="251" t="s">
        <v>1036</v>
      </c>
      <c r="D48" s="251" t="s">
        <v>238</v>
      </c>
      <c r="E48" s="252">
        <v>16954</v>
      </c>
      <c r="F48" s="251" t="s">
        <v>152</v>
      </c>
      <c r="G48">
        <v>1</v>
      </c>
    </row>
    <row r="49" spans="1:7" ht="15" customHeight="1">
      <c r="A49" s="250">
        <v>2265</v>
      </c>
      <c r="B49" s="251" t="s">
        <v>529</v>
      </c>
      <c r="C49" s="251" t="s">
        <v>1037</v>
      </c>
      <c r="D49" s="251" t="s">
        <v>236</v>
      </c>
      <c r="E49" s="252">
        <v>17265</v>
      </c>
      <c r="F49" s="251" t="s">
        <v>152</v>
      </c>
      <c r="G49">
        <v>1</v>
      </c>
    </row>
    <row r="50" spans="1:7" ht="15" customHeight="1">
      <c r="A50" s="250">
        <v>31368</v>
      </c>
      <c r="B50" s="251" t="s">
        <v>529</v>
      </c>
      <c r="C50" s="251" t="s">
        <v>1038</v>
      </c>
      <c r="D50" s="251" t="s">
        <v>327</v>
      </c>
      <c r="E50" s="252">
        <v>32288</v>
      </c>
      <c r="F50" s="251" t="s">
        <v>152</v>
      </c>
      <c r="G50">
        <v>1</v>
      </c>
    </row>
    <row r="51" spans="1:7" ht="15" customHeight="1">
      <c r="A51" s="250">
        <v>2394</v>
      </c>
      <c r="B51" s="251" t="s">
        <v>529</v>
      </c>
      <c r="C51" s="251" t="s">
        <v>1039</v>
      </c>
      <c r="D51" s="251" t="s">
        <v>213</v>
      </c>
      <c r="E51" s="252">
        <v>24440</v>
      </c>
      <c r="F51" s="251" t="s">
        <v>152</v>
      </c>
      <c r="G51">
        <v>1</v>
      </c>
    </row>
    <row r="52" spans="1:7" ht="15" customHeight="1">
      <c r="A52" s="250">
        <v>41171</v>
      </c>
      <c r="B52" s="251" t="s">
        <v>529</v>
      </c>
      <c r="C52" s="251" t="s">
        <v>1040</v>
      </c>
      <c r="D52" s="251" t="s">
        <v>205</v>
      </c>
      <c r="E52" s="252">
        <v>27275</v>
      </c>
      <c r="F52" s="251" t="s">
        <v>152</v>
      </c>
      <c r="G52">
        <v>1</v>
      </c>
    </row>
    <row r="53" spans="1:7" ht="15" customHeight="1">
      <c r="A53" s="250">
        <v>2635</v>
      </c>
      <c r="B53" s="251" t="s">
        <v>529</v>
      </c>
      <c r="C53" s="251" t="s">
        <v>179</v>
      </c>
      <c r="D53" s="251" t="s">
        <v>287</v>
      </c>
      <c r="E53" s="252">
        <v>29475</v>
      </c>
      <c r="F53" s="251" t="s">
        <v>152</v>
      </c>
      <c r="G53">
        <v>1</v>
      </c>
    </row>
    <row r="54" spans="1:7" ht="15" customHeight="1">
      <c r="A54" s="250">
        <v>35111</v>
      </c>
      <c r="B54" s="251" t="s">
        <v>529</v>
      </c>
      <c r="C54" s="251" t="s">
        <v>280</v>
      </c>
      <c r="D54" s="251" t="s">
        <v>199</v>
      </c>
      <c r="E54" s="252">
        <v>32563</v>
      </c>
      <c r="F54" s="251" t="s">
        <v>152</v>
      </c>
      <c r="G54">
        <v>1</v>
      </c>
    </row>
    <row r="55" spans="1:7" ht="15" customHeight="1">
      <c r="A55" s="250">
        <v>2716</v>
      </c>
      <c r="B55" s="251" t="s">
        <v>529</v>
      </c>
      <c r="C55" s="251" t="s">
        <v>849</v>
      </c>
      <c r="D55" s="251" t="s">
        <v>199</v>
      </c>
      <c r="E55" s="252">
        <v>24132</v>
      </c>
      <c r="F55" s="251" t="s">
        <v>152</v>
      </c>
      <c r="G55">
        <v>1</v>
      </c>
    </row>
    <row r="56" spans="1:7" ht="15" customHeight="1">
      <c r="A56" s="250">
        <v>34703</v>
      </c>
      <c r="B56" s="251" t="s">
        <v>529</v>
      </c>
      <c r="C56" s="251" t="s">
        <v>1041</v>
      </c>
      <c r="D56" s="251" t="s">
        <v>251</v>
      </c>
      <c r="E56" s="252">
        <v>31855</v>
      </c>
      <c r="F56" s="251" t="s">
        <v>152</v>
      </c>
      <c r="G56">
        <v>1</v>
      </c>
    </row>
    <row r="57" spans="1:7" ht="15" customHeight="1">
      <c r="A57" s="250">
        <v>2818</v>
      </c>
      <c r="B57" s="251" t="s">
        <v>529</v>
      </c>
      <c r="C57" s="251" t="s">
        <v>1042</v>
      </c>
      <c r="D57" s="251" t="s">
        <v>787</v>
      </c>
      <c r="E57" s="252">
        <v>15947</v>
      </c>
      <c r="F57" s="251" t="s">
        <v>152</v>
      </c>
      <c r="G57">
        <v>1</v>
      </c>
    </row>
    <row r="58" spans="1:7" ht="15" customHeight="1">
      <c r="A58" s="250">
        <v>2819</v>
      </c>
      <c r="B58" s="251" t="s">
        <v>529</v>
      </c>
      <c r="C58" s="251" t="s">
        <v>1042</v>
      </c>
      <c r="D58" s="251" t="s">
        <v>261</v>
      </c>
      <c r="E58" s="252">
        <v>29206</v>
      </c>
      <c r="F58" s="251" t="s">
        <v>152</v>
      </c>
      <c r="G58">
        <v>1</v>
      </c>
    </row>
    <row r="59" spans="1:7" ht="15" customHeight="1">
      <c r="A59" s="250">
        <v>36468</v>
      </c>
      <c r="B59" s="251" t="s">
        <v>529</v>
      </c>
      <c r="C59" s="251" t="s">
        <v>433</v>
      </c>
      <c r="D59" s="251" t="s">
        <v>187</v>
      </c>
      <c r="E59" s="252">
        <v>27129</v>
      </c>
      <c r="F59" s="251" t="s">
        <v>152</v>
      </c>
      <c r="G59">
        <v>1</v>
      </c>
    </row>
    <row r="60" spans="1:7" ht="15" customHeight="1">
      <c r="A60" s="250">
        <v>41077</v>
      </c>
      <c r="B60" s="251" t="s">
        <v>529</v>
      </c>
      <c r="C60" s="251" t="s">
        <v>433</v>
      </c>
      <c r="D60" s="251" t="s">
        <v>181</v>
      </c>
      <c r="E60" s="252">
        <v>27129</v>
      </c>
      <c r="F60" s="251" t="s">
        <v>152</v>
      </c>
      <c r="G60">
        <v>1</v>
      </c>
    </row>
    <row r="61" spans="1:7" ht="15" customHeight="1">
      <c r="A61" s="250">
        <v>37136</v>
      </c>
      <c r="B61" s="251" t="s">
        <v>529</v>
      </c>
      <c r="C61" s="251" t="s">
        <v>1043</v>
      </c>
      <c r="D61" s="251" t="s">
        <v>201</v>
      </c>
      <c r="E61" s="252" t="s">
        <v>1396</v>
      </c>
      <c r="F61" s="251" t="s">
        <v>152</v>
      </c>
      <c r="G61">
        <v>1</v>
      </c>
    </row>
    <row r="62" spans="1:7" ht="15" customHeight="1">
      <c r="A62" s="250">
        <v>31378</v>
      </c>
      <c r="B62" s="251" t="s">
        <v>529</v>
      </c>
      <c r="C62" s="251" t="s">
        <v>1044</v>
      </c>
      <c r="D62" s="251" t="s">
        <v>1045</v>
      </c>
      <c r="E62" s="252">
        <v>33544</v>
      </c>
      <c r="F62" s="251" t="s">
        <v>152</v>
      </c>
      <c r="G62">
        <v>1</v>
      </c>
    </row>
    <row r="63" spans="1:7" ht="15" customHeight="1">
      <c r="A63" s="250">
        <v>17347</v>
      </c>
      <c r="B63" s="251" t="s">
        <v>529</v>
      </c>
      <c r="C63" s="251" t="s">
        <v>1046</v>
      </c>
      <c r="D63" s="251" t="s">
        <v>183</v>
      </c>
      <c r="E63" s="252">
        <v>31038</v>
      </c>
      <c r="F63" s="251" t="s">
        <v>152</v>
      </c>
      <c r="G63">
        <v>1</v>
      </c>
    </row>
    <row r="64" spans="1:7" ht="15" customHeight="1">
      <c r="A64" s="250">
        <v>3139</v>
      </c>
      <c r="B64" s="251" t="s">
        <v>529</v>
      </c>
      <c r="C64" s="251" t="s">
        <v>1047</v>
      </c>
      <c r="D64" s="251" t="s">
        <v>208</v>
      </c>
      <c r="E64" s="252">
        <v>17266</v>
      </c>
      <c r="F64" s="251" t="s">
        <v>152</v>
      </c>
      <c r="G64">
        <v>1</v>
      </c>
    </row>
    <row r="65" spans="1:7" ht="15" customHeight="1">
      <c r="A65" s="250">
        <v>21485</v>
      </c>
      <c r="B65" s="251" t="s">
        <v>529</v>
      </c>
      <c r="C65" s="251" t="s">
        <v>186</v>
      </c>
      <c r="D65" s="251" t="s">
        <v>271</v>
      </c>
      <c r="E65" s="252">
        <v>29934</v>
      </c>
      <c r="F65" s="251" t="s">
        <v>152</v>
      </c>
      <c r="G65">
        <v>1</v>
      </c>
    </row>
    <row r="66" spans="1:7" ht="15" customHeight="1">
      <c r="A66" s="250">
        <v>25217</v>
      </c>
      <c r="B66" s="251" t="s">
        <v>529</v>
      </c>
      <c r="C66" s="251" t="s">
        <v>1048</v>
      </c>
      <c r="D66" s="251" t="s">
        <v>183</v>
      </c>
      <c r="E66" s="252">
        <v>32076</v>
      </c>
      <c r="F66" s="251" t="s">
        <v>152</v>
      </c>
      <c r="G66">
        <v>1</v>
      </c>
    </row>
    <row r="67" spans="1:7" ht="15" customHeight="1">
      <c r="A67" s="250">
        <v>37656</v>
      </c>
      <c r="B67" s="251" t="s">
        <v>529</v>
      </c>
      <c r="C67" s="251" t="s">
        <v>1049</v>
      </c>
      <c r="D67" s="251" t="s">
        <v>192</v>
      </c>
      <c r="E67" s="252">
        <v>29834</v>
      </c>
      <c r="F67" s="251" t="s">
        <v>152</v>
      </c>
      <c r="G67">
        <v>1</v>
      </c>
    </row>
    <row r="68" spans="1:7" ht="15" customHeight="1">
      <c r="A68" s="250">
        <v>3468</v>
      </c>
      <c r="B68" s="251" t="s">
        <v>529</v>
      </c>
      <c r="C68" s="251" t="s">
        <v>1050</v>
      </c>
      <c r="D68" s="251" t="s">
        <v>200</v>
      </c>
      <c r="E68" s="252">
        <v>25667</v>
      </c>
      <c r="F68" s="251" t="s">
        <v>152</v>
      </c>
      <c r="G68">
        <v>1</v>
      </c>
    </row>
    <row r="69" spans="1:7" ht="15" customHeight="1">
      <c r="A69" s="250">
        <v>3614</v>
      </c>
      <c r="B69" s="251" t="s">
        <v>529</v>
      </c>
      <c r="C69" s="251" t="s">
        <v>193</v>
      </c>
      <c r="D69" s="251" t="s">
        <v>214</v>
      </c>
      <c r="E69" s="252">
        <v>16788</v>
      </c>
      <c r="F69" s="251" t="s">
        <v>152</v>
      </c>
      <c r="G69">
        <v>1</v>
      </c>
    </row>
    <row r="70" spans="1:7" ht="15" customHeight="1">
      <c r="A70" s="250">
        <v>19640</v>
      </c>
      <c r="B70" s="251" t="s">
        <v>529</v>
      </c>
      <c r="C70" s="251" t="s">
        <v>1051</v>
      </c>
      <c r="D70" s="251" t="s">
        <v>371</v>
      </c>
      <c r="E70" s="252">
        <v>19959</v>
      </c>
      <c r="F70" s="251" t="s">
        <v>152</v>
      </c>
      <c r="G70">
        <v>1</v>
      </c>
    </row>
    <row r="71" spans="1:7" ht="15" customHeight="1">
      <c r="A71" s="250">
        <v>26731</v>
      </c>
      <c r="B71" s="251" t="s">
        <v>529</v>
      </c>
      <c r="C71" s="251" t="s">
        <v>359</v>
      </c>
      <c r="D71" s="251" t="s">
        <v>200</v>
      </c>
      <c r="E71" s="252">
        <v>28185</v>
      </c>
      <c r="F71" s="251" t="s">
        <v>152</v>
      </c>
      <c r="G71">
        <v>1</v>
      </c>
    </row>
    <row r="72" spans="1:7" ht="15" customHeight="1">
      <c r="A72" s="250">
        <v>27797</v>
      </c>
      <c r="B72" s="251" t="s">
        <v>529</v>
      </c>
      <c r="C72" s="251" t="s">
        <v>359</v>
      </c>
      <c r="D72" s="251" t="s">
        <v>229</v>
      </c>
      <c r="E72" s="252">
        <v>32658</v>
      </c>
      <c r="F72" s="251" t="s">
        <v>152</v>
      </c>
      <c r="G72">
        <v>1</v>
      </c>
    </row>
    <row r="73" spans="1:7" ht="15" customHeight="1">
      <c r="A73" s="250">
        <v>41081</v>
      </c>
      <c r="B73" s="251" t="s">
        <v>529</v>
      </c>
      <c r="C73" s="251" t="s">
        <v>314</v>
      </c>
      <c r="D73" s="251" t="s">
        <v>1052</v>
      </c>
      <c r="E73" s="252">
        <v>33267</v>
      </c>
      <c r="F73" s="251" t="s">
        <v>152</v>
      </c>
      <c r="G73">
        <v>1</v>
      </c>
    </row>
    <row r="74" spans="1:7" ht="15" customHeight="1">
      <c r="A74" s="250">
        <v>41082</v>
      </c>
      <c r="B74" s="251" t="s">
        <v>529</v>
      </c>
      <c r="C74" s="251" t="s">
        <v>1053</v>
      </c>
      <c r="D74" s="251" t="s">
        <v>447</v>
      </c>
      <c r="E74" s="252">
        <v>32210</v>
      </c>
      <c r="F74" s="251" t="s">
        <v>152</v>
      </c>
      <c r="G74">
        <v>1</v>
      </c>
    </row>
    <row r="75" spans="1:7" ht="15" customHeight="1">
      <c r="A75" s="250">
        <v>41083</v>
      </c>
      <c r="B75" s="251" t="s">
        <v>529</v>
      </c>
      <c r="C75" s="251" t="s">
        <v>1054</v>
      </c>
      <c r="D75" s="251" t="s">
        <v>191</v>
      </c>
      <c r="E75" s="252">
        <v>32212</v>
      </c>
      <c r="F75" s="251" t="s">
        <v>152</v>
      </c>
      <c r="G75">
        <v>1</v>
      </c>
    </row>
    <row r="76" spans="1:7" ht="15" customHeight="1">
      <c r="A76" s="250">
        <v>41084</v>
      </c>
      <c r="B76" s="251" t="s">
        <v>529</v>
      </c>
      <c r="C76" s="251" t="s">
        <v>442</v>
      </c>
      <c r="D76" s="251" t="s">
        <v>228</v>
      </c>
      <c r="E76" s="252">
        <v>32272</v>
      </c>
      <c r="F76" s="251" t="s">
        <v>152</v>
      </c>
      <c r="G76">
        <v>1</v>
      </c>
    </row>
    <row r="77" spans="1:7" ht="15" customHeight="1">
      <c r="A77" s="250">
        <v>41085</v>
      </c>
      <c r="B77" s="251" t="s">
        <v>529</v>
      </c>
      <c r="C77" s="251" t="s">
        <v>481</v>
      </c>
      <c r="D77" s="251" t="s">
        <v>251</v>
      </c>
      <c r="E77" s="252">
        <v>31058</v>
      </c>
      <c r="F77" s="251" t="s">
        <v>152</v>
      </c>
      <c r="G77">
        <v>1</v>
      </c>
    </row>
    <row r="78" spans="1:7" ht="15" customHeight="1">
      <c r="A78" s="250">
        <v>32152</v>
      </c>
      <c r="B78" s="251" t="s">
        <v>529</v>
      </c>
      <c r="C78" s="251" t="s">
        <v>1055</v>
      </c>
      <c r="D78" s="251" t="s">
        <v>191</v>
      </c>
      <c r="E78" s="252">
        <v>33170</v>
      </c>
      <c r="F78" s="251" t="s">
        <v>152</v>
      </c>
      <c r="G78">
        <v>1</v>
      </c>
    </row>
    <row r="79" spans="1:7" ht="15" customHeight="1">
      <c r="A79" s="250">
        <v>23444</v>
      </c>
      <c r="B79" s="251" t="s">
        <v>529</v>
      </c>
      <c r="C79" s="251" t="s">
        <v>1056</v>
      </c>
      <c r="D79" s="251" t="s">
        <v>351</v>
      </c>
      <c r="E79" s="252">
        <v>29868</v>
      </c>
      <c r="F79" s="251" t="s">
        <v>152</v>
      </c>
      <c r="G79">
        <v>1</v>
      </c>
    </row>
    <row r="80" spans="1:7" ht="15" customHeight="1">
      <c r="A80" s="250">
        <v>3865</v>
      </c>
      <c r="B80" s="251" t="s">
        <v>529</v>
      </c>
      <c r="C80" s="251" t="s">
        <v>1057</v>
      </c>
      <c r="D80" s="251" t="s">
        <v>470</v>
      </c>
      <c r="E80" s="252">
        <v>30153</v>
      </c>
      <c r="F80" s="251" t="s">
        <v>152</v>
      </c>
      <c r="G80">
        <v>1</v>
      </c>
    </row>
    <row r="81" spans="1:7" ht="15" customHeight="1">
      <c r="A81" s="250">
        <v>37137</v>
      </c>
      <c r="B81" s="251" t="s">
        <v>529</v>
      </c>
      <c r="C81" s="251" t="s">
        <v>1058</v>
      </c>
      <c r="D81" s="251" t="s">
        <v>279</v>
      </c>
      <c r="E81" s="252">
        <v>32846</v>
      </c>
      <c r="F81" s="251" t="s">
        <v>152</v>
      </c>
      <c r="G81">
        <v>1</v>
      </c>
    </row>
    <row r="82" spans="1:7" ht="15" customHeight="1">
      <c r="A82" s="250">
        <v>3951</v>
      </c>
      <c r="B82" s="251" t="s">
        <v>529</v>
      </c>
      <c r="C82" s="251" t="s">
        <v>1059</v>
      </c>
      <c r="D82" s="251" t="s">
        <v>383</v>
      </c>
      <c r="E82" s="252">
        <v>27090</v>
      </c>
      <c r="F82" s="251" t="s">
        <v>152</v>
      </c>
      <c r="G82">
        <v>1</v>
      </c>
    </row>
    <row r="83" spans="1:7" ht="15" customHeight="1">
      <c r="A83" s="250">
        <v>3968</v>
      </c>
      <c r="B83" s="251" t="s">
        <v>529</v>
      </c>
      <c r="C83" s="251" t="s">
        <v>435</v>
      </c>
      <c r="D83" s="251" t="s">
        <v>187</v>
      </c>
      <c r="E83" s="252">
        <v>32181</v>
      </c>
      <c r="F83" s="251" t="s">
        <v>152</v>
      </c>
      <c r="G83">
        <v>1</v>
      </c>
    </row>
    <row r="84" spans="1:7" ht="15" customHeight="1">
      <c r="A84" s="250">
        <v>41087</v>
      </c>
      <c r="B84" s="251" t="s">
        <v>529</v>
      </c>
      <c r="C84" s="251" t="s">
        <v>1060</v>
      </c>
      <c r="D84" s="251" t="s">
        <v>241</v>
      </c>
      <c r="E84" s="252">
        <v>34577</v>
      </c>
      <c r="F84" s="251" t="s">
        <v>152</v>
      </c>
      <c r="G84">
        <v>1</v>
      </c>
    </row>
    <row r="85" spans="1:7" ht="15" customHeight="1">
      <c r="A85" s="250">
        <v>4066</v>
      </c>
      <c r="B85" s="251" t="s">
        <v>529</v>
      </c>
      <c r="C85" s="251" t="s">
        <v>562</v>
      </c>
      <c r="D85" s="251" t="s">
        <v>249</v>
      </c>
      <c r="E85" s="252">
        <v>30940</v>
      </c>
      <c r="F85" s="251" t="s">
        <v>152</v>
      </c>
      <c r="G85">
        <v>1</v>
      </c>
    </row>
    <row r="86" spans="1:7" ht="15" customHeight="1">
      <c r="A86" s="250">
        <v>4062</v>
      </c>
      <c r="B86" s="251" t="s">
        <v>529</v>
      </c>
      <c r="C86" s="251" t="s">
        <v>562</v>
      </c>
      <c r="D86" s="251" t="s">
        <v>201</v>
      </c>
      <c r="E86" s="252">
        <v>31426</v>
      </c>
      <c r="F86" s="251" t="s">
        <v>152</v>
      </c>
      <c r="G86">
        <v>1</v>
      </c>
    </row>
    <row r="87" spans="1:7" ht="15" customHeight="1">
      <c r="A87" s="250">
        <v>4063</v>
      </c>
      <c r="B87" s="251" t="s">
        <v>529</v>
      </c>
      <c r="C87" s="251" t="s">
        <v>562</v>
      </c>
      <c r="D87" s="251" t="s">
        <v>294</v>
      </c>
      <c r="E87" s="252">
        <v>31888</v>
      </c>
      <c r="F87" s="251" t="s">
        <v>152</v>
      </c>
      <c r="G87">
        <v>1</v>
      </c>
    </row>
    <row r="88" spans="1:7" ht="15" customHeight="1">
      <c r="A88" s="250">
        <v>30783</v>
      </c>
      <c r="B88" s="251" t="s">
        <v>529</v>
      </c>
      <c r="C88" s="251" t="s">
        <v>360</v>
      </c>
      <c r="D88" s="251" t="s">
        <v>1061</v>
      </c>
      <c r="E88" s="252">
        <v>33633</v>
      </c>
      <c r="F88" s="251" t="s">
        <v>152</v>
      </c>
      <c r="G88">
        <v>1</v>
      </c>
    </row>
    <row r="89" spans="1:7" ht="15" customHeight="1">
      <c r="A89" s="250">
        <v>37632</v>
      </c>
      <c r="B89" s="251" t="s">
        <v>529</v>
      </c>
      <c r="C89" s="251" t="s">
        <v>1062</v>
      </c>
      <c r="D89" s="251" t="s">
        <v>222</v>
      </c>
      <c r="E89" s="252">
        <v>33391</v>
      </c>
      <c r="F89" s="251" t="s">
        <v>152</v>
      </c>
      <c r="G89">
        <v>1</v>
      </c>
    </row>
    <row r="90" spans="1:7" ht="15" customHeight="1">
      <c r="A90" s="250">
        <v>4203</v>
      </c>
      <c r="B90" s="251" t="s">
        <v>529</v>
      </c>
      <c r="C90" s="251" t="s">
        <v>1062</v>
      </c>
      <c r="D90" s="251" t="s">
        <v>208</v>
      </c>
      <c r="E90" s="252">
        <v>25338</v>
      </c>
      <c r="F90" s="251" t="s">
        <v>152</v>
      </c>
      <c r="G90">
        <v>1</v>
      </c>
    </row>
    <row r="91" spans="1:7" ht="15" customHeight="1">
      <c r="A91" s="250">
        <v>4241</v>
      </c>
      <c r="B91" s="251" t="s">
        <v>529</v>
      </c>
      <c r="C91" s="251" t="s">
        <v>283</v>
      </c>
      <c r="D91" s="251" t="s">
        <v>268</v>
      </c>
      <c r="E91" s="252">
        <v>24579</v>
      </c>
      <c r="F91" s="251" t="s">
        <v>152</v>
      </c>
      <c r="G91">
        <v>1</v>
      </c>
    </row>
    <row r="92" spans="1:7" ht="15" customHeight="1">
      <c r="A92" s="250">
        <v>41088</v>
      </c>
      <c r="B92" s="251" t="s">
        <v>529</v>
      </c>
      <c r="C92" s="251" t="s">
        <v>283</v>
      </c>
      <c r="D92" s="251" t="s">
        <v>200</v>
      </c>
      <c r="E92" s="252">
        <v>27365</v>
      </c>
      <c r="F92" s="251" t="s">
        <v>152</v>
      </c>
      <c r="G92">
        <v>1</v>
      </c>
    </row>
    <row r="93" spans="1:7" ht="15" customHeight="1">
      <c r="A93" s="250">
        <v>4304</v>
      </c>
      <c r="B93" s="251" t="s">
        <v>529</v>
      </c>
      <c r="C93" s="251" t="s">
        <v>284</v>
      </c>
      <c r="D93" s="251" t="s">
        <v>164</v>
      </c>
      <c r="E93" s="252">
        <v>14962</v>
      </c>
      <c r="F93" s="251" t="s">
        <v>152</v>
      </c>
      <c r="G93">
        <v>1</v>
      </c>
    </row>
    <row r="94" spans="1:7" ht="15" customHeight="1">
      <c r="A94" s="250">
        <v>41889</v>
      </c>
      <c r="B94" s="251" t="s">
        <v>529</v>
      </c>
      <c r="C94" s="251" t="s">
        <v>1398</v>
      </c>
      <c r="D94" s="251" t="s">
        <v>155</v>
      </c>
      <c r="E94" s="252" t="s">
        <v>1396</v>
      </c>
      <c r="F94" s="251" t="s">
        <v>152</v>
      </c>
      <c r="G94">
        <v>1</v>
      </c>
    </row>
    <row r="95" spans="1:7" ht="15" customHeight="1">
      <c r="A95" s="250">
        <v>42008</v>
      </c>
      <c r="B95" s="251" t="s">
        <v>529</v>
      </c>
      <c r="C95" s="251" t="s">
        <v>1399</v>
      </c>
      <c r="D95" s="251" t="s">
        <v>1400</v>
      </c>
      <c r="E95" s="252">
        <v>28287</v>
      </c>
      <c r="F95" s="251" t="s">
        <v>152</v>
      </c>
      <c r="G95">
        <v>1</v>
      </c>
    </row>
    <row r="96" spans="1:7" ht="15" customHeight="1">
      <c r="A96" s="250">
        <v>4470</v>
      </c>
      <c r="B96" s="251" t="s">
        <v>529</v>
      </c>
      <c r="C96" s="251" t="s">
        <v>207</v>
      </c>
      <c r="D96" s="251" t="s">
        <v>467</v>
      </c>
      <c r="E96" s="252">
        <v>17401</v>
      </c>
      <c r="F96" s="251" t="s">
        <v>152</v>
      </c>
      <c r="G96">
        <v>1</v>
      </c>
    </row>
    <row r="97" spans="1:7" ht="15" customHeight="1">
      <c r="A97" s="250">
        <v>4471</v>
      </c>
      <c r="B97" s="251" t="s">
        <v>529</v>
      </c>
      <c r="C97" s="251" t="s">
        <v>207</v>
      </c>
      <c r="D97" s="251" t="s">
        <v>153</v>
      </c>
      <c r="E97" s="252">
        <v>27782</v>
      </c>
      <c r="F97" s="251" t="s">
        <v>152</v>
      </c>
      <c r="G97">
        <v>1</v>
      </c>
    </row>
    <row r="98" spans="1:7" ht="15" customHeight="1">
      <c r="A98" s="250">
        <v>34704</v>
      </c>
      <c r="B98" s="251" t="s">
        <v>529</v>
      </c>
      <c r="C98" s="251" t="s">
        <v>207</v>
      </c>
      <c r="D98" s="251" t="s">
        <v>167</v>
      </c>
      <c r="E98" s="252">
        <v>33385</v>
      </c>
      <c r="F98" s="251" t="s">
        <v>152</v>
      </c>
      <c r="G98">
        <v>1</v>
      </c>
    </row>
    <row r="99" spans="1:7" ht="15" customHeight="1">
      <c r="A99" s="250">
        <v>41089</v>
      </c>
      <c r="B99" s="251" t="s">
        <v>529</v>
      </c>
      <c r="C99" s="251" t="s">
        <v>207</v>
      </c>
      <c r="D99" s="251" t="s">
        <v>201</v>
      </c>
      <c r="E99" s="252">
        <v>33145</v>
      </c>
      <c r="F99" s="251" t="s">
        <v>152</v>
      </c>
      <c r="G99">
        <v>1</v>
      </c>
    </row>
    <row r="100" spans="1:7" ht="15" customHeight="1">
      <c r="A100" s="250">
        <v>4429</v>
      </c>
      <c r="B100" s="251" t="s">
        <v>529</v>
      </c>
      <c r="C100" s="251" t="s">
        <v>207</v>
      </c>
      <c r="D100" s="251" t="s">
        <v>199</v>
      </c>
      <c r="E100" s="252">
        <v>29098</v>
      </c>
      <c r="F100" s="251" t="s">
        <v>152</v>
      </c>
      <c r="G100">
        <v>1</v>
      </c>
    </row>
    <row r="101" spans="1:7" ht="15" customHeight="1">
      <c r="A101" s="250">
        <v>4518</v>
      </c>
      <c r="B101" s="251" t="s">
        <v>529</v>
      </c>
      <c r="C101" s="251" t="s">
        <v>1063</v>
      </c>
      <c r="D101" s="251" t="s">
        <v>183</v>
      </c>
      <c r="E101" s="252">
        <v>28688</v>
      </c>
      <c r="F101" s="251" t="s">
        <v>152</v>
      </c>
      <c r="G101">
        <v>1</v>
      </c>
    </row>
    <row r="102" spans="1:7" ht="15" customHeight="1">
      <c r="A102" s="250">
        <v>41090</v>
      </c>
      <c r="B102" s="251" t="s">
        <v>529</v>
      </c>
      <c r="C102" s="251" t="s">
        <v>1064</v>
      </c>
      <c r="D102" s="251" t="s">
        <v>429</v>
      </c>
      <c r="E102" s="252">
        <v>34216</v>
      </c>
      <c r="F102" s="251" t="s">
        <v>152</v>
      </c>
      <c r="G102">
        <v>1</v>
      </c>
    </row>
    <row r="103" spans="1:7" ht="15" customHeight="1">
      <c r="A103" s="250">
        <v>35103</v>
      </c>
      <c r="B103" s="251" t="s">
        <v>529</v>
      </c>
      <c r="C103" s="251" t="s">
        <v>1065</v>
      </c>
      <c r="D103" s="251" t="s">
        <v>183</v>
      </c>
      <c r="E103" s="252">
        <v>32060</v>
      </c>
      <c r="F103" s="251" t="s">
        <v>152</v>
      </c>
      <c r="G103">
        <v>1</v>
      </c>
    </row>
    <row r="104" spans="1:7" ht="15" customHeight="1">
      <c r="A104" s="250">
        <v>24433</v>
      </c>
      <c r="B104" s="251" t="s">
        <v>529</v>
      </c>
      <c r="C104" s="251" t="s">
        <v>1066</v>
      </c>
      <c r="D104" s="251" t="s">
        <v>1067</v>
      </c>
      <c r="E104" s="252">
        <v>32768</v>
      </c>
      <c r="F104" s="251" t="s">
        <v>152</v>
      </c>
      <c r="G104">
        <v>1</v>
      </c>
    </row>
    <row r="105" spans="1:7" ht="15" customHeight="1">
      <c r="A105" s="250">
        <v>4547</v>
      </c>
      <c r="B105" s="251" t="s">
        <v>529</v>
      </c>
      <c r="C105" s="251" t="s">
        <v>1068</v>
      </c>
      <c r="D105" s="251" t="s">
        <v>153</v>
      </c>
      <c r="E105" s="252">
        <v>16190</v>
      </c>
      <c r="F105" s="251" t="s">
        <v>152</v>
      </c>
      <c r="G105">
        <v>1</v>
      </c>
    </row>
    <row r="106" spans="1:7" ht="15" customHeight="1">
      <c r="A106" s="250">
        <v>4597</v>
      </c>
      <c r="B106" s="251" t="s">
        <v>529</v>
      </c>
      <c r="C106" s="251" t="s">
        <v>695</v>
      </c>
      <c r="D106" s="251" t="s">
        <v>310</v>
      </c>
      <c r="E106" s="252">
        <v>25253</v>
      </c>
      <c r="F106" s="251" t="s">
        <v>152</v>
      </c>
      <c r="G106">
        <v>1</v>
      </c>
    </row>
    <row r="107" spans="1:7" ht="15" customHeight="1">
      <c r="A107" s="250">
        <v>4656</v>
      </c>
      <c r="B107" s="251" t="s">
        <v>529</v>
      </c>
      <c r="C107" s="251" t="s">
        <v>452</v>
      </c>
      <c r="D107" s="251" t="s">
        <v>187</v>
      </c>
      <c r="E107" s="252">
        <v>15742</v>
      </c>
      <c r="F107" s="251" t="s">
        <v>152</v>
      </c>
      <c r="G107">
        <v>1</v>
      </c>
    </row>
    <row r="108" spans="1:7" ht="15" customHeight="1">
      <c r="A108" s="250">
        <v>19647</v>
      </c>
      <c r="B108" s="251" t="s">
        <v>529</v>
      </c>
      <c r="C108" s="251" t="s">
        <v>1069</v>
      </c>
      <c r="D108" s="251" t="s">
        <v>322</v>
      </c>
      <c r="E108" s="252">
        <v>30273</v>
      </c>
      <c r="F108" s="251" t="s">
        <v>152</v>
      </c>
      <c r="G108">
        <v>1</v>
      </c>
    </row>
    <row r="109" spans="1:7" ht="15" customHeight="1">
      <c r="A109" s="250">
        <v>37725</v>
      </c>
      <c r="B109" s="251" t="s">
        <v>529</v>
      </c>
      <c r="C109" s="251" t="s">
        <v>1070</v>
      </c>
      <c r="D109" s="251" t="s">
        <v>262</v>
      </c>
      <c r="E109" s="252">
        <v>29102</v>
      </c>
      <c r="F109" s="251" t="s">
        <v>152</v>
      </c>
      <c r="G109">
        <v>1</v>
      </c>
    </row>
    <row r="110" spans="1:7" ht="15" customHeight="1">
      <c r="A110" s="250">
        <v>41091</v>
      </c>
      <c r="B110" s="251" t="s">
        <v>529</v>
      </c>
      <c r="C110" s="251" t="s">
        <v>1071</v>
      </c>
      <c r="D110" s="251" t="s">
        <v>187</v>
      </c>
      <c r="E110" s="252">
        <v>22285</v>
      </c>
      <c r="F110" s="251" t="s">
        <v>152</v>
      </c>
      <c r="G110">
        <v>1</v>
      </c>
    </row>
    <row r="111" spans="1:7" ht="15" customHeight="1">
      <c r="A111" s="250">
        <v>41092</v>
      </c>
      <c r="B111" s="251" t="s">
        <v>529</v>
      </c>
      <c r="C111" s="251" t="s">
        <v>1072</v>
      </c>
      <c r="D111" s="251" t="s">
        <v>190</v>
      </c>
      <c r="E111" s="252">
        <v>28749</v>
      </c>
      <c r="F111" s="251" t="s">
        <v>152</v>
      </c>
      <c r="G111">
        <v>1</v>
      </c>
    </row>
    <row r="112" spans="1:7" ht="15" customHeight="1">
      <c r="A112" s="250">
        <v>37164</v>
      </c>
      <c r="B112" s="251" t="s">
        <v>529</v>
      </c>
      <c r="C112" s="251" t="s">
        <v>402</v>
      </c>
      <c r="D112" s="251" t="s">
        <v>358</v>
      </c>
      <c r="E112" s="252">
        <v>27620</v>
      </c>
      <c r="F112" s="251" t="s">
        <v>152</v>
      </c>
      <c r="G112">
        <v>1</v>
      </c>
    </row>
    <row r="113" spans="1:7" ht="15" customHeight="1">
      <c r="A113" s="250">
        <v>35126</v>
      </c>
      <c r="B113" s="251" t="s">
        <v>529</v>
      </c>
      <c r="C113" s="251" t="s">
        <v>439</v>
      </c>
      <c r="D113" s="251" t="s">
        <v>153</v>
      </c>
      <c r="E113" s="252">
        <v>32289</v>
      </c>
      <c r="F113" s="251" t="s">
        <v>152</v>
      </c>
      <c r="G113">
        <v>1</v>
      </c>
    </row>
    <row r="114" spans="1:7" ht="15" customHeight="1">
      <c r="A114" s="250">
        <v>4932</v>
      </c>
      <c r="B114" s="251" t="s">
        <v>529</v>
      </c>
      <c r="C114" s="251" t="s">
        <v>1073</v>
      </c>
      <c r="D114" s="251" t="s">
        <v>189</v>
      </c>
      <c r="E114" s="252">
        <v>16444</v>
      </c>
      <c r="F114" s="251" t="s">
        <v>152</v>
      </c>
      <c r="G114">
        <v>1</v>
      </c>
    </row>
    <row r="115" spans="1:7" ht="15" customHeight="1">
      <c r="A115" s="250">
        <v>35120</v>
      </c>
      <c r="B115" s="251" t="s">
        <v>529</v>
      </c>
      <c r="C115" s="251" t="s">
        <v>371</v>
      </c>
      <c r="D115" s="251" t="s">
        <v>349</v>
      </c>
      <c r="E115" s="252">
        <v>32282</v>
      </c>
      <c r="F115" s="251" t="s">
        <v>152</v>
      </c>
      <c r="G115">
        <v>1</v>
      </c>
    </row>
    <row r="116" spans="1:7" ht="15" customHeight="1">
      <c r="A116" s="250">
        <v>34685</v>
      </c>
      <c r="B116" s="251" t="s">
        <v>529</v>
      </c>
      <c r="C116" s="251" t="s">
        <v>1074</v>
      </c>
      <c r="D116" s="251" t="s">
        <v>265</v>
      </c>
      <c r="E116" s="252">
        <v>32089</v>
      </c>
      <c r="F116" s="251" t="s">
        <v>152</v>
      </c>
      <c r="G116">
        <v>1</v>
      </c>
    </row>
    <row r="117" spans="1:7" ht="15" customHeight="1">
      <c r="A117" s="250">
        <v>4973</v>
      </c>
      <c r="B117" s="251" t="s">
        <v>529</v>
      </c>
      <c r="C117" s="251" t="s">
        <v>410</v>
      </c>
      <c r="D117" s="251" t="s">
        <v>308</v>
      </c>
      <c r="E117" s="252">
        <v>22221</v>
      </c>
      <c r="F117" s="251" t="s">
        <v>152</v>
      </c>
      <c r="G117">
        <v>1</v>
      </c>
    </row>
    <row r="118" spans="1:7" ht="15" customHeight="1">
      <c r="A118" s="250">
        <v>41451</v>
      </c>
      <c r="B118" s="251" t="s">
        <v>529</v>
      </c>
      <c r="C118" s="251" t="s">
        <v>1075</v>
      </c>
      <c r="D118" s="251" t="s">
        <v>681</v>
      </c>
      <c r="E118" s="252">
        <v>32068</v>
      </c>
      <c r="F118" s="251" t="s">
        <v>152</v>
      </c>
      <c r="G118">
        <v>1</v>
      </c>
    </row>
    <row r="119" spans="1:7" ht="15" customHeight="1">
      <c r="A119" s="250">
        <v>24420</v>
      </c>
      <c r="B119" s="251" t="s">
        <v>529</v>
      </c>
      <c r="C119" s="251" t="s">
        <v>1076</v>
      </c>
      <c r="D119" s="251" t="s">
        <v>1077</v>
      </c>
      <c r="E119" s="252">
        <v>31434</v>
      </c>
      <c r="F119" s="251" t="s">
        <v>152</v>
      </c>
      <c r="G119">
        <v>1</v>
      </c>
    </row>
    <row r="120" spans="1:7" ht="15" customHeight="1">
      <c r="A120" s="250">
        <v>41094</v>
      </c>
      <c r="B120" s="251" t="s">
        <v>529</v>
      </c>
      <c r="C120" s="251" t="s">
        <v>1078</v>
      </c>
      <c r="D120" s="251" t="s">
        <v>261</v>
      </c>
      <c r="E120" s="252">
        <v>34304</v>
      </c>
      <c r="F120" s="251" t="s">
        <v>152</v>
      </c>
      <c r="G120">
        <v>1</v>
      </c>
    </row>
    <row r="121" spans="1:7" ht="15" customHeight="1">
      <c r="A121" s="250">
        <v>41452</v>
      </c>
      <c r="B121" s="251" t="s">
        <v>529</v>
      </c>
      <c r="C121" s="251" t="s">
        <v>501</v>
      </c>
      <c r="D121" s="251" t="s">
        <v>251</v>
      </c>
      <c r="E121" s="252">
        <v>23967</v>
      </c>
      <c r="F121" s="251" t="s">
        <v>152</v>
      </c>
      <c r="G121">
        <v>1</v>
      </c>
    </row>
    <row r="122" spans="1:7" ht="15" customHeight="1">
      <c r="A122" s="250">
        <v>30784</v>
      </c>
      <c r="B122" s="251" t="s">
        <v>529</v>
      </c>
      <c r="C122" s="251" t="s">
        <v>501</v>
      </c>
      <c r="D122" s="251" t="s">
        <v>279</v>
      </c>
      <c r="E122" s="252">
        <v>33222</v>
      </c>
      <c r="F122" s="251" t="s">
        <v>152</v>
      </c>
      <c r="G122">
        <v>1</v>
      </c>
    </row>
    <row r="123" spans="1:7" ht="15" customHeight="1">
      <c r="A123" s="250">
        <v>41095</v>
      </c>
      <c r="B123" s="251" t="s">
        <v>529</v>
      </c>
      <c r="C123" s="251" t="s">
        <v>1079</v>
      </c>
      <c r="D123" s="251" t="s">
        <v>153</v>
      </c>
      <c r="E123" s="252">
        <v>27345</v>
      </c>
      <c r="F123" s="251" t="s">
        <v>152</v>
      </c>
      <c r="G123">
        <v>1</v>
      </c>
    </row>
    <row r="124" spans="1:7" ht="15" customHeight="1">
      <c r="A124" s="250">
        <v>5453</v>
      </c>
      <c r="B124" s="251" t="s">
        <v>529</v>
      </c>
      <c r="C124" s="251" t="s">
        <v>1080</v>
      </c>
      <c r="D124" s="251" t="s">
        <v>408</v>
      </c>
      <c r="E124" s="252">
        <v>26044</v>
      </c>
      <c r="F124" s="251" t="s">
        <v>152</v>
      </c>
      <c r="G124">
        <v>1</v>
      </c>
    </row>
    <row r="125" spans="1:7" ht="15" customHeight="1">
      <c r="A125" s="250">
        <v>5483</v>
      </c>
      <c r="B125" s="251" t="s">
        <v>529</v>
      </c>
      <c r="C125" s="251" t="s">
        <v>1081</v>
      </c>
      <c r="D125" s="251" t="s">
        <v>1082</v>
      </c>
      <c r="E125" s="252">
        <v>26869</v>
      </c>
      <c r="F125" s="251" t="s">
        <v>152</v>
      </c>
      <c r="G125">
        <v>1</v>
      </c>
    </row>
    <row r="126" spans="1:7" ht="15" customHeight="1">
      <c r="A126" s="250">
        <v>41096</v>
      </c>
      <c r="B126" s="251" t="s">
        <v>529</v>
      </c>
      <c r="C126" s="251" t="s">
        <v>1083</v>
      </c>
      <c r="D126" s="251" t="s">
        <v>311</v>
      </c>
      <c r="E126" s="252">
        <v>32813</v>
      </c>
      <c r="F126" s="251" t="s">
        <v>152</v>
      </c>
      <c r="G126">
        <v>1</v>
      </c>
    </row>
    <row r="127" spans="1:7" ht="15" customHeight="1">
      <c r="A127" s="250">
        <v>5604</v>
      </c>
      <c r="B127" s="251" t="s">
        <v>529</v>
      </c>
      <c r="C127" s="251" t="s">
        <v>361</v>
      </c>
      <c r="D127" s="251" t="s">
        <v>706</v>
      </c>
      <c r="E127" s="252">
        <v>16111</v>
      </c>
      <c r="F127" s="251" t="s">
        <v>152</v>
      </c>
      <c r="G127">
        <v>1</v>
      </c>
    </row>
    <row r="128" spans="1:7" ht="15" customHeight="1">
      <c r="A128" s="250">
        <v>27784</v>
      </c>
      <c r="B128" s="251" t="s">
        <v>529</v>
      </c>
      <c r="C128" s="251" t="s">
        <v>361</v>
      </c>
      <c r="D128" s="251" t="s">
        <v>1084</v>
      </c>
      <c r="E128" s="252">
        <v>29955</v>
      </c>
      <c r="F128" s="251" t="s">
        <v>152</v>
      </c>
      <c r="G128">
        <v>1</v>
      </c>
    </row>
    <row r="129" spans="1:7" ht="15" customHeight="1">
      <c r="A129" s="250">
        <v>23024</v>
      </c>
      <c r="B129" s="251" t="s">
        <v>529</v>
      </c>
      <c r="C129" s="251" t="s">
        <v>1085</v>
      </c>
      <c r="D129" s="251" t="s">
        <v>170</v>
      </c>
      <c r="E129" s="252">
        <v>24883</v>
      </c>
      <c r="F129" s="251" t="s">
        <v>152</v>
      </c>
      <c r="G129">
        <v>1</v>
      </c>
    </row>
    <row r="130" spans="1:7" ht="15" customHeight="1">
      <c r="A130" s="250">
        <v>41097</v>
      </c>
      <c r="B130" s="251" t="s">
        <v>529</v>
      </c>
      <c r="C130" s="251" t="s">
        <v>345</v>
      </c>
      <c r="D130" s="251" t="s">
        <v>263</v>
      </c>
      <c r="E130" s="252">
        <v>17754</v>
      </c>
      <c r="F130" s="251" t="s">
        <v>152</v>
      </c>
      <c r="G130">
        <v>1</v>
      </c>
    </row>
    <row r="131" spans="1:7" ht="15" customHeight="1">
      <c r="A131" s="250">
        <v>31354</v>
      </c>
      <c r="B131" s="251" t="s">
        <v>529</v>
      </c>
      <c r="C131" s="251" t="s">
        <v>1086</v>
      </c>
      <c r="D131" s="251" t="s">
        <v>1087</v>
      </c>
      <c r="E131" s="252">
        <v>30784</v>
      </c>
      <c r="F131" s="251" t="s">
        <v>152</v>
      </c>
      <c r="G131">
        <v>1</v>
      </c>
    </row>
    <row r="132" spans="1:7" ht="15" customHeight="1">
      <c r="A132" s="250">
        <v>29591</v>
      </c>
      <c r="B132" s="251" t="s">
        <v>529</v>
      </c>
      <c r="C132" s="251" t="s">
        <v>1088</v>
      </c>
      <c r="D132" s="251" t="s">
        <v>194</v>
      </c>
      <c r="E132" s="252">
        <v>28073</v>
      </c>
      <c r="F132" s="251" t="s">
        <v>152</v>
      </c>
      <c r="G132">
        <v>1</v>
      </c>
    </row>
    <row r="133" spans="1:7" ht="15" customHeight="1">
      <c r="A133" s="250">
        <v>37803</v>
      </c>
      <c r="B133" s="251" t="s">
        <v>529</v>
      </c>
      <c r="C133" s="251" t="s">
        <v>1089</v>
      </c>
      <c r="D133" s="251" t="s">
        <v>183</v>
      </c>
      <c r="E133" s="252">
        <v>33702</v>
      </c>
      <c r="F133" s="251" t="s">
        <v>152</v>
      </c>
      <c r="G133">
        <v>1</v>
      </c>
    </row>
    <row r="134" spans="1:7" ht="15" customHeight="1">
      <c r="A134" s="250">
        <v>41101</v>
      </c>
      <c r="B134" s="251" t="s">
        <v>529</v>
      </c>
      <c r="C134" s="251" t="s">
        <v>1089</v>
      </c>
      <c r="D134" s="251" t="s">
        <v>299</v>
      </c>
      <c r="E134" s="252" t="s">
        <v>1396</v>
      </c>
      <c r="F134" s="251" t="s">
        <v>152</v>
      </c>
      <c r="G134">
        <v>1</v>
      </c>
    </row>
    <row r="135" spans="1:7" ht="15" customHeight="1">
      <c r="A135" s="250">
        <v>35119</v>
      </c>
      <c r="B135" s="251" t="s">
        <v>529</v>
      </c>
      <c r="C135" s="251" t="s">
        <v>1089</v>
      </c>
      <c r="D135" s="251" t="s">
        <v>192</v>
      </c>
      <c r="E135" s="252">
        <v>32688</v>
      </c>
      <c r="F135" s="251" t="s">
        <v>152</v>
      </c>
      <c r="G135">
        <v>1</v>
      </c>
    </row>
    <row r="136" spans="1:7" ht="15" customHeight="1">
      <c r="A136" s="250">
        <v>41099</v>
      </c>
      <c r="B136" s="251" t="s">
        <v>529</v>
      </c>
      <c r="C136" s="251" t="s">
        <v>1089</v>
      </c>
      <c r="D136" s="251" t="s">
        <v>229</v>
      </c>
      <c r="E136" s="252">
        <v>20005</v>
      </c>
      <c r="F136" s="251" t="s">
        <v>152</v>
      </c>
      <c r="G136">
        <v>1</v>
      </c>
    </row>
    <row r="137" spans="1:7" ht="15" customHeight="1">
      <c r="A137" s="250">
        <v>5758</v>
      </c>
      <c r="B137" s="251" t="s">
        <v>529</v>
      </c>
      <c r="C137" s="251" t="s">
        <v>1090</v>
      </c>
      <c r="D137" s="251" t="s">
        <v>199</v>
      </c>
      <c r="E137" s="252">
        <v>31181</v>
      </c>
      <c r="F137" s="251" t="s">
        <v>152</v>
      </c>
      <c r="G137">
        <v>1</v>
      </c>
    </row>
    <row r="138" spans="1:7" ht="15" customHeight="1">
      <c r="A138" s="250">
        <v>34720</v>
      </c>
      <c r="B138" s="251" t="s">
        <v>529</v>
      </c>
      <c r="C138" s="251" t="s">
        <v>1091</v>
      </c>
      <c r="D138" s="251" t="s">
        <v>486</v>
      </c>
      <c r="E138" s="252">
        <v>29270</v>
      </c>
      <c r="F138" s="251" t="s">
        <v>152</v>
      </c>
      <c r="G138">
        <v>1</v>
      </c>
    </row>
    <row r="139" spans="1:7" ht="15" customHeight="1">
      <c r="A139" s="250">
        <v>5793</v>
      </c>
      <c r="B139" s="251" t="s">
        <v>529</v>
      </c>
      <c r="C139" s="251" t="s">
        <v>320</v>
      </c>
      <c r="D139" s="251" t="s">
        <v>176</v>
      </c>
      <c r="E139" s="252">
        <v>24940</v>
      </c>
      <c r="F139" s="251" t="s">
        <v>152</v>
      </c>
      <c r="G139">
        <v>1</v>
      </c>
    </row>
    <row r="140" spans="1:7" ht="15" customHeight="1">
      <c r="A140" s="250">
        <v>26712</v>
      </c>
      <c r="B140" s="251" t="s">
        <v>529</v>
      </c>
      <c r="C140" s="251" t="s">
        <v>1092</v>
      </c>
      <c r="D140" s="251" t="s">
        <v>225</v>
      </c>
      <c r="E140" s="252">
        <v>28235</v>
      </c>
      <c r="F140" s="251" t="s">
        <v>152</v>
      </c>
      <c r="G140">
        <v>1</v>
      </c>
    </row>
    <row r="141" spans="1:7" ht="15" customHeight="1">
      <c r="A141" s="250">
        <v>37156</v>
      </c>
      <c r="B141" s="251" t="s">
        <v>529</v>
      </c>
      <c r="C141" s="251" t="s">
        <v>374</v>
      </c>
      <c r="D141" s="251" t="s">
        <v>183</v>
      </c>
      <c r="E141" s="252">
        <v>32517</v>
      </c>
      <c r="F141" s="251" t="s">
        <v>152</v>
      </c>
      <c r="G141">
        <v>1</v>
      </c>
    </row>
    <row r="142" spans="1:7" ht="15" customHeight="1">
      <c r="A142" s="250">
        <v>21491</v>
      </c>
      <c r="B142" s="251" t="s">
        <v>529</v>
      </c>
      <c r="C142" s="251" t="s">
        <v>1093</v>
      </c>
      <c r="D142" s="251" t="s">
        <v>450</v>
      </c>
      <c r="E142" s="252">
        <v>29327</v>
      </c>
      <c r="F142" s="251" t="s">
        <v>152</v>
      </c>
      <c r="G142">
        <v>1</v>
      </c>
    </row>
    <row r="143" spans="1:7" ht="15" customHeight="1">
      <c r="A143" s="250">
        <v>37641</v>
      </c>
      <c r="B143" s="251" t="s">
        <v>529</v>
      </c>
      <c r="C143" s="251" t="s">
        <v>347</v>
      </c>
      <c r="D143" s="251" t="s">
        <v>251</v>
      </c>
      <c r="E143" s="252">
        <v>32145</v>
      </c>
      <c r="F143" s="251" t="s">
        <v>152</v>
      </c>
      <c r="G143">
        <v>1</v>
      </c>
    </row>
    <row r="144" spans="1:7" ht="15" customHeight="1">
      <c r="A144" s="250">
        <v>6055</v>
      </c>
      <c r="B144" s="251" t="s">
        <v>529</v>
      </c>
      <c r="C144" s="251" t="s">
        <v>1094</v>
      </c>
      <c r="D144" s="251" t="s">
        <v>1095</v>
      </c>
      <c r="E144" s="252">
        <v>31812</v>
      </c>
      <c r="F144" s="251" t="s">
        <v>152</v>
      </c>
      <c r="G144">
        <v>1</v>
      </c>
    </row>
    <row r="145" spans="1:7" ht="15" customHeight="1">
      <c r="A145" s="250">
        <v>28882</v>
      </c>
      <c r="B145" s="251" t="s">
        <v>529</v>
      </c>
      <c r="C145" s="251" t="s">
        <v>303</v>
      </c>
      <c r="D145" s="251" t="s">
        <v>1096</v>
      </c>
      <c r="E145" s="252">
        <v>33119</v>
      </c>
      <c r="F145" s="251" t="s">
        <v>152</v>
      </c>
      <c r="G145">
        <v>1</v>
      </c>
    </row>
    <row r="146" spans="1:7" ht="15" customHeight="1">
      <c r="A146" s="250">
        <v>6509</v>
      </c>
      <c r="B146" s="251" t="s">
        <v>529</v>
      </c>
      <c r="C146" s="251" t="s">
        <v>303</v>
      </c>
      <c r="D146" s="251" t="s">
        <v>176</v>
      </c>
      <c r="E146" s="252">
        <v>27186</v>
      </c>
      <c r="F146" s="251" t="s">
        <v>152</v>
      </c>
      <c r="G146">
        <v>1</v>
      </c>
    </row>
    <row r="147" spans="1:7" ht="15" customHeight="1">
      <c r="A147" s="250">
        <v>6536</v>
      </c>
      <c r="B147" s="251" t="s">
        <v>529</v>
      </c>
      <c r="C147" s="251" t="s">
        <v>482</v>
      </c>
      <c r="D147" s="251" t="s">
        <v>158</v>
      </c>
      <c r="E147" s="252">
        <v>31687</v>
      </c>
      <c r="F147" s="251" t="s">
        <v>152</v>
      </c>
      <c r="G147">
        <v>1</v>
      </c>
    </row>
    <row r="148" spans="1:7" ht="15" customHeight="1">
      <c r="A148" s="250">
        <v>25220</v>
      </c>
      <c r="B148" s="251" t="s">
        <v>529</v>
      </c>
      <c r="C148" s="251" t="s">
        <v>318</v>
      </c>
      <c r="D148" s="251" t="s">
        <v>191</v>
      </c>
      <c r="E148" s="252">
        <v>22892</v>
      </c>
      <c r="F148" s="251" t="s">
        <v>152</v>
      </c>
      <c r="G148">
        <v>1</v>
      </c>
    </row>
    <row r="149" spans="1:7" ht="15" customHeight="1">
      <c r="A149" s="250">
        <v>6675</v>
      </c>
      <c r="B149" s="251" t="s">
        <v>529</v>
      </c>
      <c r="C149" s="251" t="s">
        <v>1097</v>
      </c>
      <c r="D149" s="251" t="s">
        <v>201</v>
      </c>
      <c r="E149" s="252">
        <v>28583</v>
      </c>
      <c r="F149" s="251" t="s">
        <v>152</v>
      </c>
      <c r="G149">
        <v>1</v>
      </c>
    </row>
    <row r="150" spans="1:7" ht="15" customHeight="1">
      <c r="A150" s="250">
        <v>41275</v>
      </c>
      <c r="B150" s="251" t="s">
        <v>529</v>
      </c>
      <c r="C150" s="251" t="s">
        <v>1098</v>
      </c>
      <c r="D150" s="251" t="s">
        <v>213</v>
      </c>
      <c r="E150" s="252">
        <v>28399</v>
      </c>
      <c r="F150" s="251" t="s">
        <v>152</v>
      </c>
      <c r="G150">
        <v>1</v>
      </c>
    </row>
    <row r="151" spans="1:7" ht="15" customHeight="1">
      <c r="A151" s="250">
        <v>41102</v>
      </c>
      <c r="B151" s="251" t="s">
        <v>529</v>
      </c>
      <c r="C151" s="251" t="s">
        <v>1099</v>
      </c>
      <c r="D151" s="251" t="s">
        <v>167</v>
      </c>
      <c r="E151" s="252">
        <v>33199</v>
      </c>
      <c r="F151" s="251" t="s">
        <v>152</v>
      </c>
      <c r="G151">
        <v>1</v>
      </c>
    </row>
    <row r="152" spans="1:7" ht="15" customHeight="1">
      <c r="A152" s="250">
        <v>41453</v>
      </c>
      <c r="B152" s="251" t="s">
        <v>529</v>
      </c>
      <c r="C152" s="251" t="s">
        <v>1100</v>
      </c>
      <c r="D152" s="251" t="s">
        <v>194</v>
      </c>
      <c r="E152" s="252">
        <v>22608</v>
      </c>
      <c r="F152" s="251" t="s">
        <v>152</v>
      </c>
      <c r="G152">
        <v>1</v>
      </c>
    </row>
    <row r="153" spans="1:7" ht="15" customHeight="1">
      <c r="A153" s="250">
        <v>6862</v>
      </c>
      <c r="B153" s="251" t="s">
        <v>529</v>
      </c>
      <c r="C153" s="251" t="s">
        <v>878</v>
      </c>
      <c r="D153" s="251" t="s">
        <v>165</v>
      </c>
      <c r="E153" s="252">
        <v>18952</v>
      </c>
      <c r="F153" s="251" t="s">
        <v>152</v>
      </c>
      <c r="G153">
        <v>1</v>
      </c>
    </row>
    <row r="154" spans="1:7" ht="15" customHeight="1">
      <c r="A154" s="250">
        <v>6879</v>
      </c>
      <c r="B154" s="251" t="s">
        <v>529</v>
      </c>
      <c r="C154" s="251" t="s">
        <v>1101</v>
      </c>
      <c r="D154" s="251" t="s">
        <v>1102</v>
      </c>
      <c r="E154" s="252">
        <v>31106</v>
      </c>
      <c r="F154" s="251" t="s">
        <v>152</v>
      </c>
      <c r="G154">
        <v>1</v>
      </c>
    </row>
    <row r="155" spans="1:7" ht="15" customHeight="1">
      <c r="A155" s="250">
        <v>24465</v>
      </c>
      <c r="B155" s="251" t="s">
        <v>529</v>
      </c>
      <c r="C155" s="251" t="s">
        <v>1103</v>
      </c>
      <c r="D155" s="251" t="s">
        <v>192</v>
      </c>
      <c r="E155" s="252">
        <v>31383</v>
      </c>
      <c r="F155" s="251" t="s">
        <v>152</v>
      </c>
      <c r="G155">
        <v>1</v>
      </c>
    </row>
    <row r="156" spans="1:7" ht="15" customHeight="1">
      <c r="A156" s="250">
        <v>41105</v>
      </c>
      <c r="B156" s="251" t="s">
        <v>529</v>
      </c>
      <c r="C156" s="251" t="s">
        <v>504</v>
      </c>
      <c r="D156" s="251" t="s">
        <v>201</v>
      </c>
      <c r="E156" s="252">
        <v>32915</v>
      </c>
      <c r="F156" s="251" t="s">
        <v>152</v>
      </c>
      <c r="G156">
        <v>1</v>
      </c>
    </row>
    <row r="157" spans="1:7" ht="15" customHeight="1">
      <c r="A157" s="250">
        <v>7032</v>
      </c>
      <c r="B157" s="251" t="s">
        <v>529</v>
      </c>
      <c r="C157" s="251" t="s">
        <v>1104</v>
      </c>
      <c r="D157" s="251" t="s">
        <v>201</v>
      </c>
      <c r="E157" s="252">
        <v>26093</v>
      </c>
      <c r="F157" s="251" t="s">
        <v>152</v>
      </c>
      <c r="G157">
        <v>1</v>
      </c>
    </row>
    <row r="158" spans="1:7" ht="15" customHeight="1">
      <c r="A158" s="250">
        <v>41106</v>
      </c>
      <c r="B158" s="251" t="s">
        <v>529</v>
      </c>
      <c r="C158" s="251" t="s">
        <v>1105</v>
      </c>
      <c r="D158" s="251" t="s">
        <v>170</v>
      </c>
      <c r="E158" s="252">
        <v>29794</v>
      </c>
      <c r="F158" s="251" t="s">
        <v>152</v>
      </c>
      <c r="G158">
        <v>1</v>
      </c>
    </row>
    <row r="159" spans="1:7" ht="15" customHeight="1">
      <c r="A159" s="250">
        <v>26718</v>
      </c>
      <c r="B159" s="251" t="s">
        <v>529</v>
      </c>
      <c r="C159" s="251" t="s">
        <v>1106</v>
      </c>
      <c r="D159" s="251" t="s">
        <v>1107</v>
      </c>
      <c r="E159" s="252">
        <v>30649</v>
      </c>
      <c r="F159" s="251" t="s">
        <v>152</v>
      </c>
      <c r="G159">
        <v>1</v>
      </c>
    </row>
    <row r="160" spans="1:7" ht="15" customHeight="1">
      <c r="A160" s="250">
        <v>7099</v>
      </c>
      <c r="B160" s="251" t="s">
        <v>529</v>
      </c>
      <c r="C160" s="251" t="s">
        <v>233</v>
      </c>
      <c r="D160" s="251" t="s">
        <v>259</v>
      </c>
      <c r="E160" s="252">
        <v>30948</v>
      </c>
      <c r="F160" s="251" t="s">
        <v>152</v>
      </c>
      <c r="G160">
        <v>1</v>
      </c>
    </row>
    <row r="161" spans="1:7" ht="15" customHeight="1">
      <c r="A161" s="250">
        <v>7097</v>
      </c>
      <c r="B161" s="251" t="s">
        <v>529</v>
      </c>
      <c r="C161" s="251" t="s">
        <v>233</v>
      </c>
      <c r="D161" s="251" t="s">
        <v>194</v>
      </c>
      <c r="E161" s="252">
        <v>18469</v>
      </c>
      <c r="F161" s="251" t="s">
        <v>152</v>
      </c>
      <c r="G161">
        <v>1</v>
      </c>
    </row>
    <row r="162" spans="1:7" ht="15" customHeight="1">
      <c r="A162" s="250">
        <v>37141</v>
      </c>
      <c r="B162" s="251" t="s">
        <v>529</v>
      </c>
      <c r="C162" s="251" t="s">
        <v>233</v>
      </c>
      <c r="D162" s="251" t="s">
        <v>281</v>
      </c>
      <c r="E162" s="252">
        <v>33258</v>
      </c>
      <c r="F162" s="251" t="s">
        <v>152</v>
      </c>
      <c r="G162">
        <v>1</v>
      </c>
    </row>
    <row r="163" spans="1:7" ht="15" customHeight="1">
      <c r="A163" s="250">
        <v>24415</v>
      </c>
      <c r="B163" s="251" t="s">
        <v>529</v>
      </c>
      <c r="C163" s="251" t="s">
        <v>1108</v>
      </c>
      <c r="D163" s="251" t="s">
        <v>183</v>
      </c>
      <c r="E163" s="252">
        <v>32542</v>
      </c>
      <c r="F163" s="251" t="s">
        <v>152</v>
      </c>
      <c r="G163">
        <v>1</v>
      </c>
    </row>
    <row r="164" spans="1:7" ht="15" customHeight="1">
      <c r="A164" s="250">
        <v>19686</v>
      </c>
      <c r="B164" s="251" t="s">
        <v>529</v>
      </c>
      <c r="C164" s="251" t="s">
        <v>1109</v>
      </c>
      <c r="D164" s="251" t="s">
        <v>1110</v>
      </c>
      <c r="E164" s="252">
        <v>27898</v>
      </c>
      <c r="F164" s="251" t="s">
        <v>152</v>
      </c>
      <c r="G164">
        <v>1</v>
      </c>
    </row>
    <row r="165" spans="1:7" ht="15" customHeight="1">
      <c r="A165" s="250">
        <v>24471</v>
      </c>
      <c r="B165" s="251" t="s">
        <v>529</v>
      </c>
      <c r="C165" s="251" t="s">
        <v>1111</v>
      </c>
      <c r="D165" s="251" t="s">
        <v>199</v>
      </c>
      <c r="E165" s="252">
        <v>32174</v>
      </c>
      <c r="F165" s="251" t="s">
        <v>152</v>
      </c>
      <c r="G165">
        <v>1</v>
      </c>
    </row>
    <row r="166" spans="1:7" ht="15" customHeight="1">
      <c r="A166" s="250">
        <v>7347</v>
      </c>
      <c r="B166" s="251" t="s">
        <v>529</v>
      </c>
      <c r="C166" s="251" t="s">
        <v>319</v>
      </c>
      <c r="D166" s="251" t="s">
        <v>194</v>
      </c>
      <c r="E166" s="252">
        <v>23795</v>
      </c>
      <c r="F166" s="251" t="s">
        <v>152</v>
      </c>
      <c r="G166">
        <v>1</v>
      </c>
    </row>
    <row r="167" spans="1:7" ht="15" customHeight="1">
      <c r="A167" s="250">
        <v>27487</v>
      </c>
      <c r="B167" s="251" t="s">
        <v>529</v>
      </c>
      <c r="C167" s="251" t="s">
        <v>201</v>
      </c>
      <c r="D167" s="251" t="s">
        <v>229</v>
      </c>
      <c r="E167" s="252">
        <v>31868</v>
      </c>
      <c r="F167" s="251" t="s">
        <v>152</v>
      </c>
      <c r="G167">
        <v>1</v>
      </c>
    </row>
    <row r="168" spans="1:7" ht="15" customHeight="1">
      <c r="A168" s="250">
        <v>41108</v>
      </c>
      <c r="B168" s="251" t="s">
        <v>529</v>
      </c>
      <c r="C168" s="251" t="s">
        <v>201</v>
      </c>
      <c r="D168" s="251" t="s">
        <v>271</v>
      </c>
      <c r="E168" s="252">
        <v>31177</v>
      </c>
      <c r="F168" s="251" t="s">
        <v>152</v>
      </c>
      <c r="G168">
        <v>1</v>
      </c>
    </row>
    <row r="169" spans="1:7" ht="15" customHeight="1">
      <c r="A169" s="250">
        <v>34707</v>
      </c>
      <c r="B169" s="251" t="s">
        <v>529</v>
      </c>
      <c r="C169" s="251" t="s">
        <v>292</v>
      </c>
      <c r="D169" s="251" t="s">
        <v>1112</v>
      </c>
      <c r="E169" s="252">
        <v>31952</v>
      </c>
      <c r="F169" s="251" t="s">
        <v>152</v>
      </c>
      <c r="G169">
        <v>1</v>
      </c>
    </row>
    <row r="170" spans="1:7" ht="15" customHeight="1">
      <c r="A170" s="250">
        <v>41110</v>
      </c>
      <c r="B170" s="251" t="s">
        <v>529</v>
      </c>
      <c r="C170" s="251" t="s">
        <v>292</v>
      </c>
      <c r="D170" s="251" t="s">
        <v>1113</v>
      </c>
      <c r="E170" s="252">
        <v>31695</v>
      </c>
      <c r="F170" s="251" t="s">
        <v>152</v>
      </c>
      <c r="G170">
        <v>1</v>
      </c>
    </row>
    <row r="171" spans="1:7" ht="15" customHeight="1">
      <c r="A171" s="250">
        <v>35124</v>
      </c>
      <c r="B171" s="251" t="s">
        <v>529</v>
      </c>
      <c r="C171" s="251" t="s">
        <v>321</v>
      </c>
      <c r="D171" s="251" t="s">
        <v>218</v>
      </c>
      <c r="E171" s="252">
        <v>32178</v>
      </c>
      <c r="F171" s="251" t="s">
        <v>152</v>
      </c>
      <c r="G171">
        <v>1</v>
      </c>
    </row>
    <row r="172" spans="1:7" ht="15" customHeight="1">
      <c r="A172" s="250">
        <v>41112</v>
      </c>
      <c r="B172" s="251" t="s">
        <v>529</v>
      </c>
      <c r="C172" s="251" t="s">
        <v>321</v>
      </c>
      <c r="D172" s="251" t="s">
        <v>159</v>
      </c>
      <c r="E172" s="252">
        <v>32911</v>
      </c>
      <c r="F172" s="251" t="s">
        <v>152</v>
      </c>
      <c r="G172">
        <v>1</v>
      </c>
    </row>
    <row r="173" spans="1:7" ht="15" customHeight="1">
      <c r="A173" s="250">
        <v>41113</v>
      </c>
      <c r="B173" s="251" t="s">
        <v>529</v>
      </c>
      <c r="C173" s="251" t="s">
        <v>321</v>
      </c>
      <c r="D173" s="251" t="s">
        <v>194</v>
      </c>
      <c r="E173" s="252">
        <v>29099</v>
      </c>
      <c r="F173" s="251" t="s">
        <v>152</v>
      </c>
      <c r="G173">
        <v>1</v>
      </c>
    </row>
    <row r="174" spans="1:7" ht="15" customHeight="1">
      <c r="A174" s="250">
        <v>37804</v>
      </c>
      <c r="B174" s="251" t="s">
        <v>529</v>
      </c>
      <c r="C174" s="251" t="s">
        <v>321</v>
      </c>
      <c r="D174" s="251" t="s">
        <v>176</v>
      </c>
      <c r="E174" s="252">
        <v>33564</v>
      </c>
      <c r="F174" s="251" t="s">
        <v>152</v>
      </c>
      <c r="G174">
        <v>1</v>
      </c>
    </row>
    <row r="175" spans="1:7" ht="15" customHeight="1">
      <c r="A175" s="250">
        <v>7939</v>
      </c>
      <c r="B175" s="251" t="s">
        <v>529</v>
      </c>
      <c r="C175" s="251" t="s">
        <v>1114</v>
      </c>
      <c r="D175" s="251" t="s">
        <v>327</v>
      </c>
      <c r="E175" s="252">
        <v>26426</v>
      </c>
      <c r="F175" s="251" t="s">
        <v>152</v>
      </c>
      <c r="G175">
        <v>1</v>
      </c>
    </row>
    <row r="176" spans="1:7" ht="15" customHeight="1">
      <c r="A176" s="250">
        <v>37144</v>
      </c>
      <c r="B176" s="251" t="s">
        <v>529</v>
      </c>
      <c r="C176" s="251" t="s">
        <v>1115</v>
      </c>
      <c r="D176" s="251" t="s">
        <v>215</v>
      </c>
      <c r="E176" s="252">
        <v>33796</v>
      </c>
      <c r="F176" s="251" t="s">
        <v>152</v>
      </c>
      <c r="G176">
        <v>1</v>
      </c>
    </row>
    <row r="177" spans="1:7" ht="15" customHeight="1">
      <c r="A177" s="250">
        <v>41115</v>
      </c>
      <c r="B177" s="251" t="s">
        <v>529</v>
      </c>
      <c r="C177" s="251" t="s">
        <v>234</v>
      </c>
      <c r="D177" s="251" t="s">
        <v>654</v>
      </c>
      <c r="E177" s="252">
        <v>30286</v>
      </c>
      <c r="F177" s="251" t="s">
        <v>152</v>
      </c>
      <c r="G177">
        <v>1</v>
      </c>
    </row>
    <row r="178" spans="1:7" ht="15" customHeight="1">
      <c r="A178" s="250">
        <v>41116</v>
      </c>
      <c r="B178" s="251" t="s">
        <v>529</v>
      </c>
      <c r="C178" s="251" t="s">
        <v>1116</v>
      </c>
      <c r="D178" s="251" t="s">
        <v>1117</v>
      </c>
      <c r="E178" s="252">
        <v>31454</v>
      </c>
      <c r="F178" s="251" t="s">
        <v>152</v>
      </c>
      <c r="G178">
        <v>1</v>
      </c>
    </row>
    <row r="179" spans="1:7" ht="15" customHeight="1">
      <c r="A179" s="250">
        <v>8142</v>
      </c>
      <c r="B179" s="251" t="s">
        <v>529</v>
      </c>
      <c r="C179" s="251" t="s">
        <v>1118</v>
      </c>
      <c r="D179" s="251" t="s">
        <v>291</v>
      </c>
      <c r="E179" s="252">
        <v>30720</v>
      </c>
      <c r="F179" s="251" t="s">
        <v>152</v>
      </c>
      <c r="G179">
        <v>1</v>
      </c>
    </row>
    <row r="180" spans="1:7" ht="15" customHeight="1">
      <c r="A180" s="250">
        <v>41117</v>
      </c>
      <c r="B180" s="251" t="s">
        <v>529</v>
      </c>
      <c r="C180" s="251" t="s">
        <v>1119</v>
      </c>
      <c r="D180" s="251" t="s">
        <v>1120</v>
      </c>
      <c r="E180" s="252">
        <v>23419</v>
      </c>
      <c r="F180" s="251" t="s">
        <v>152</v>
      </c>
      <c r="G180">
        <v>1</v>
      </c>
    </row>
    <row r="181" spans="1:7" ht="15" customHeight="1">
      <c r="A181" s="250">
        <v>37679</v>
      </c>
      <c r="B181" s="251" t="s">
        <v>529</v>
      </c>
      <c r="C181" s="251" t="s">
        <v>1121</v>
      </c>
      <c r="D181" s="251" t="s">
        <v>279</v>
      </c>
      <c r="E181" s="252">
        <v>32555</v>
      </c>
      <c r="F181" s="251" t="s">
        <v>152</v>
      </c>
      <c r="G181">
        <v>1</v>
      </c>
    </row>
    <row r="182" spans="1:7" ht="15" customHeight="1">
      <c r="A182" s="250">
        <v>41888</v>
      </c>
      <c r="B182" s="251" t="s">
        <v>529</v>
      </c>
      <c r="C182" s="251" t="s">
        <v>1401</v>
      </c>
      <c r="D182" s="251" t="s">
        <v>1402</v>
      </c>
      <c r="E182" s="252" t="s">
        <v>1396</v>
      </c>
      <c r="F182" s="251" t="s">
        <v>152</v>
      </c>
      <c r="G182">
        <v>1</v>
      </c>
    </row>
    <row r="183" spans="1:7" ht="15" customHeight="1">
      <c r="A183" s="250">
        <v>34686</v>
      </c>
      <c r="B183" s="251" t="s">
        <v>529</v>
      </c>
      <c r="C183" s="251" t="s">
        <v>1122</v>
      </c>
      <c r="D183" s="251" t="s">
        <v>164</v>
      </c>
      <c r="E183" s="252">
        <v>32349</v>
      </c>
      <c r="F183" s="251" t="s">
        <v>152</v>
      </c>
      <c r="G183">
        <v>1</v>
      </c>
    </row>
    <row r="184" spans="1:7" ht="15" customHeight="1">
      <c r="A184" s="250">
        <v>41119</v>
      </c>
      <c r="B184" s="251" t="s">
        <v>529</v>
      </c>
      <c r="C184" s="251" t="s">
        <v>1123</v>
      </c>
      <c r="D184" s="251" t="s">
        <v>1124</v>
      </c>
      <c r="E184" s="252">
        <v>32792</v>
      </c>
      <c r="F184" s="251" t="s">
        <v>152</v>
      </c>
      <c r="G184">
        <v>1</v>
      </c>
    </row>
    <row r="185" spans="1:7" ht="15" customHeight="1">
      <c r="A185" s="250">
        <v>8287</v>
      </c>
      <c r="B185" s="251" t="s">
        <v>529</v>
      </c>
      <c r="C185" s="251" t="s">
        <v>419</v>
      </c>
      <c r="D185" s="251" t="s">
        <v>176</v>
      </c>
      <c r="E185" s="252">
        <v>24054</v>
      </c>
      <c r="F185" s="251" t="s">
        <v>152</v>
      </c>
      <c r="G185">
        <v>1</v>
      </c>
    </row>
    <row r="186" spans="1:7" ht="15" customHeight="1">
      <c r="A186" s="250">
        <v>41876</v>
      </c>
      <c r="B186" s="251" t="s">
        <v>529</v>
      </c>
      <c r="C186" s="251" t="s">
        <v>1403</v>
      </c>
      <c r="D186" s="251" t="s">
        <v>1087</v>
      </c>
      <c r="E186" s="252">
        <v>26309</v>
      </c>
      <c r="F186" s="251" t="s">
        <v>152</v>
      </c>
      <c r="G186">
        <v>1</v>
      </c>
    </row>
    <row r="187" spans="1:7" ht="15" customHeight="1">
      <c r="A187" s="250">
        <v>8314</v>
      </c>
      <c r="B187" s="251" t="s">
        <v>529</v>
      </c>
      <c r="C187" s="251" t="s">
        <v>427</v>
      </c>
      <c r="D187" s="251" t="s">
        <v>183</v>
      </c>
      <c r="E187" s="252">
        <v>22582</v>
      </c>
      <c r="F187" s="251" t="s">
        <v>152</v>
      </c>
      <c r="G187">
        <v>1</v>
      </c>
    </row>
    <row r="188" spans="1:7" ht="15" customHeight="1">
      <c r="A188" s="250">
        <v>8315</v>
      </c>
      <c r="B188" s="251" t="s">
        <v>529</v>
      </c>
      <c r="C188" s="251" t="s">
        <v>427</v>
      </c>
      <c r="D188" s="251" t="s">
        <v>195</v>
      </c>
      <c r="E188" s="252">
        <v>23923</v>
      </c>
      <c r="F188" s="251" t="s">
        <v>152</v>
      </c>
      <c r="G188">
        <v>1</v>
      </c>
    </row>
    <row r="189" spans="1:7" ht="15" customHeight="1">
      <c r="A189" s="250">
        <v>31382</v>
      </c>
      <c r="B189" s="251" t="s">
        <v>529</v>
      </c>
      <c r="C189" s="251" t="s">
        <v>1125</v>
      </c>
      <c r="D189" s="251" t="s">
        <v>214</v>
      </c>
      <c r="E189" s="252">
        <v>20782</v>
      </c>
      <c r="F189" s="251" t="s">
        <v>152</v>
      </c>
      <c r="G189">
        <v>1</v>
      </c>
    </row>
    <row r="190" spans="1:7" ht="15" customHeight="1">
      <c r="A190" s="250">
        <v>8345</v>
      </c>
      <c r="B190" s="251" t="s">
        <v>529</v>
      </c>
      <c r="C190" s="251" t="s">
        <v>1126</v>
      </c>
      <c r="D190" s="251" t="s">
        <v>153</v>
      </c>
      <c r="E190" s="252">
        <v>15146</v>
      </c>
      <c r="F190" s="251" t="s">
        <v>152</v>
      </c>
      <c r="G190">
        <v>1</v>
      </c>
    </row>
    <row r="191" spans="1:7" ht="15" customHeight="1">
      <c r="A191" s="250">
        <v>27793</v>
      </c>
      <c r="B191" s="251" t="s">
        <v>529</v>
      </c>
      <c r="C191" s="251" t="s">
        <v>1127</v>
      </c>
      <c r="D191" s="251" t="s">
        <v>279</v>
      </c>
      <c r="E191" s="252">
        <v>17552</v>
      </c>
      <c r="F191" s="251" t="s">
        <v>152</v>
      </c>
      <c r="G191">
        <v>1</v>
      </c>
    </row>
    <row r="192" spans="1:7" ht="15" customHeight="1">
      <c r="A192" s="250">
        <v>41884</v>
      </c>
      <c r="B192" s="251" t="s">
        <v>529</v>
      </c>
      <c r="C192" s="251" t="s">
        <v>1404</v>
      </c>
      <c r="D192" s="251" t="s">
        <v>192</v>
      </c>
      <c r="E192" s="252">
        <v>32633</v>
      </c>
      <c r="F192" s="251" t="s">
        <v>152</v>
      </c>
      <c r="G192">
        <v>1</v>
      </c>
    </row>
    <row r="193" spans="1:7" ht="15" customHeight="1">
      <c r="A193" s="250">
        <v>8451</v>
      </c>
      <c r="B193" s="251" t="s">
        <v>529</v>
      </c>
      <c r="C193" s="251" t="s">
        <v>1405</v>
      </c>
      <c r="D193" s="251" t="s">
        <v>1406</v>
      </c>
      <c r="E193" s="252" t="s">
        <v>1396</v>
      </c>
      <c r="F193" s="251" t="s">
        <v>152</v>
      </c>
      <c r="G193">
        <v>1</v>
      </c>
    </row>
    <row r="194" spans="1:7" ht="15" customHeight="1">
      <c r="A194" s="250">
        <v>8490</v>
      </c>
      <c r="B194" s="251" t="s">
        <v>529</v>
      </c>
      <c r="C194" s="251" t="s">
        <v>293</v>
      </c>
      <c r="D194" s="251" t="s">
        <v>190</v>
      </c>
      <c r="E194" s="252" t="s">
        <v>1396</v>
      </c>
      <c r="F194" s="251" t="s">
        <v>152</v>
      </c>
      <c r="G194">
        <v>1</v>
      </c>
    </row>
    <row r="195" spans="1:7" ht="15" customHeight="1">
      <c r="A195" s="250">
        <v>37642</v>
      </c>
      <c r="B195" s="251" t="s">
        <v>529</v>
      </c>
      <c r="C195" s="251" t="s">
        <v>293</v>
      </c>
      <c r="D195" s="251" t="s">
        <v>1128</v>
      </c>
      <c r="E195" s="252">
        <v>32163</v>
      </c>
      <c r="F195" s="251" t="s">
        <v>152</v>
      </c>
      <c r="G195">
        <v>1</v>
      </c>
    </row>
    <row r="196" spans="1:7" ht="15" customHeight="1">
      <c r="A196" s="250">
        <v>34687</v>
      </c>
      <c r="B196" s="251" t="s">
        <v>529</v>
      </c>
      <c r="C196" s="251" t="s">
        <v>293</v>
      </c>
      <c r="D196" s="251" t="s">
        <v>170</v>
      </c>
      <c r="E196" s="252">
        <v>32407</v>
      </c>
      <c r="F196" s="251" t="s">
        <v>152</v>
      </c>
      <c r="G196">
        <v>1</v>
      </c>
    </row>
    <row r="197" spans="1:7" ht="15" customHeight="1">
      <c r="A197" s="250">
        <v>8517</v>
      </c>
      <c r="B197" s="251" t="s">
        <v>529</v>
      </c>
      <c r="C197" s="251" t="s">
        <v>1129</v>
      </c>
      <c r="D197" s="251" t="s">
        <v>200</v>
      </c>
      <c r="E197" s="252">
        <v>30198</v>
      </c>
      <c r="F197" s="251" t="s">
        <v>152</v>
      </c>
      <c r="G197">
        <v>1</v>
      </c>
    </row>
    <row r="198" spans="1:7" ht="15" customHeight="1">
      <c r="A198" s="250">
        <v>37664</v>
      </c>
      <c r="B198" s="251" t="s">
        <v>529</v>
      </c>
      <c r="C198" s="251" t="s">
        <v>1130</v>
      </c>
      <c r="D198" s="251" t="s">
        <v>238</v>
      </c>
      <c r="E198" s="252">
        <v>29078</v>
      </c>
      <c r="F198" s="251" t="s">
        <v>152</v>
      </c>
      <c r="G198">
        <v>1</v>
      </c>
    </row>
    <row r="199" spans="1:7" ht="15" customHeight="1">
      <c r="A199" s="250">
        <v>41877</v>
      </c>
      <c r="B199" s="251" t="s">
        <v>529</v>
      </c>
      <c r="C199" s="251" t="s">
        <v>1407</v>
      </c>
      <c r="D199" s="251" t="s">
        <v>304</v>
      </c>
      <c r="E199" s="252">
        <v>33904</v>
      </c>
      <c r="F199" s="251" t="s">
        <v>152</v>
      </c>
      <c r="G199">
        <v>1</v>
      </c>
    </row>
    <row r="200" spans="1:7" ht="15" customHeight="1">
      <c r="A200" s="250">
        <v>37145</v>
      </c>
      <c r="B200" s="251" t="s">
        <v>529</v>
      </c>
      <c r="C200" s="251" t="s">
        <v>803</v>
      </c>
      <c r="D200" s="251" t="s">
        <v>241</v>
      </c>
      <c r="E200" s="252">
        <v>32558</v>
      </c>
      <c r="F200" s="251" t="s">
        <v>152</v>
      </c>
      <c r="G200">
        <v>1</v>
      </c>
    </row>
    <row r="201" spans="1:7" ht="15" customHeight="1">
      <c r="A201" s="250">
        <v>37643</v>
      </c>
      <c r="B201" s="251" t="s">
        <v>529</v>
      </c>
      <c r="C201" s="251" t="s">
        <v>1131</v>
      </c>
      <c r="D201" s="251" t="s">
        <v>201</v>
      </c>
      <c r="E201" s="252">
        <v>32183</v>
      </c>
      <c r="F201" s="251" t="s">
        <v>152</v>
      </c>
      <c r="G201">
        <v>1</v>
      </c>
    </row>
    <row r="202" spans="1:7" ht="15" customHeight="1">
      <c r="A202" s="250">
        <v>19711</v>
      </c>
      <c r="B202" s="251" t="s">
        <v>529</v>
      </c>
      <c r="C202" s="251" t="s">
        <v>1131</v>
      </c>
      <c r="D202" s="251" t="s">
        <v>187</v>
      </c>
      <c r="E202" s="252">
        <v>31509</v>
      </c>
      <c r="F202" s="251" t="s">
        <v>152</v>
      </c>
      <c r="G202">
        <v>1</v>
      </c>
    </row>
    <row r="203" spans="1:7" ht="15" customHeight="1">
      <c r="A203" s="250">
        <v>8854</v>
      </c>
      <c r="B203" s="251" t="s">
        <v>529</v>
      </c>
      <c r="C203" s="251" t="s">
        <v>1132</v>
      </c>
      <c r="D203" s="251" t="s">
        <v>153</v>
      </c>
      <c r="E203" s="252">
        <v>13410</v>
      </c>
      <c r="F203" s="251" t="s">
        <v>152</v>
      </c>
      <c r="G203">
        <v>1</v>
      </c>
    </row>
    <row r="204" spans="1:7" ht="15" customHeight="1">
      <c r="A204" s="250">
        <v>41121</v>
      </c>
      <c r="B204" s="251" t="s">
        <v>529</v>
      </c>
      <c r="C204" s="251" t="s">
        <v>1133</v>
      </c>
      <c r="D204" s="251" t="s">
        <v>396</v>
      </c>
      <c r="E204" s="252">
        <v>33549</v>
      </c>
      <c r="F204" s="251" t="s">
        <v>152</v>
      </c>
      <c r="G204">
        <v>1</v>
      </c>
    </row>
    <row r="205" spans="1:7" ht="15" customHeight="1">
      <c r="A205" s="250">
        <v>34696</v>
      </c>
      <c r="B205" s="251" t="s">
        <v>529</v>
      </c>
      <c r="C205" s="251" t="s">
        <v>196</v>
      </c>
      <c r="D205" s="251" t="s">
        <v>183</v>
      </c>
      <c r="E205" s="252">
        <v>33158</v>
      </c>
      <c r="F205" s="251" t="s">
        <v>152</v>
      </c>
      <c r="G205">
        <v>1</v>
      </c>
    </row>
    <row r="206" spans="1:7" ht="15" customHeight="1">
      <c r="A206" s="250">
        <v>37644</v>
      </c>
      <c r="B206" s="251" t="s">
        <v>529</v>
      </c>
      <c r="C206" s="251" t="s">
        <v>966</v>
      </c>
      <c r="D206" s="251" t="s">
        <v>183</v>
      </c>
      <c r="E206" s="252">
        <v>33393</v>
      </c>
      <c r="F206" s="251" t="s">
        <v>152</v>
      </c>
      <c r="G206">
        <v>1</v>
      </c>
    </row>
    <row r="207" spans="1:7" ht="15" customHeight="1">
      <c r="A207" s="250">
        <v>26808</v>
      </c>
      <c r="B207" s="251" t="s">
        <v>529</v>
      </c>
      <c r="C207" s="251" t="s">
        <v>966</v>
      </c>
      <c r="D207" s="251" t="s">
        <v>225</v>
      </c>
      <c r="E207" s="252">
        <v>32469</v>
      </c>
      <c r="F207" s="251" t="s">
        <v>152</v>
      </c>
      <c r="G207">
        <v>1</v>
      </c>
    </row>
    <row r="208" spans="1:7" ht="15" customHeight="1">
      <c r="A208" s="250">
        <v>9195</v>
      </c>
      <c r="B208" s="251" t="s">
        <v>529</v>
      </c>
      <c r="C208" s="251" t="s">
        <v>485</v>
      </c>
      <c r="D208" s="251" t="s">
        <v>187</v>
      </c>
      <c r="E208" s="252">
        <v>17133</v>
      </c>
      <c r="F208" s="251" t="s">
        <v>152</v>
      </c>
      <c r="G208">
        <v>1</v>
      </c>
    </row>
    <row r="209" spans="1:7" ht="15" customHeight="1">
      <c r="A209" s="250">
        <v>41122</v>
      </c>
      <c r="B209" s="251" t="s">
        <v>529</v>
      </c>
      <c r="C209" s="251" t="s">
        <v>1134</v>
      </c>
      <c r="D209" s="251" t="s">
        <v>848</v>
      </c>
      <c r="E209" s="252">
        <v>22514</v>
      </c>
      <c r="F209" s="251" t="s">
        <v>152</v>
      </c>
      <c r="G209">
        <v>1</v>
      </c>
    </row>
    <row r="210" spans="1:7" ht="15" customHeight="1">
      <c r="A210" s="250">
        <v>37805</v>
      </c>
      <c r="B210" s="251" t="s">
        <v>529</v>
      </c>
      <c r="C210" s="251" t="s">
        <v>1135</v>
      </c>
      <c r="D210" s="251" t="s">
        <v>201</v>
      </c>
      <c r="E210" s="252">
        <v>32496</v>
      </c>
      <c r="F210" s="251" t="s">
        <v>152</v>
      </c>
      <c r="G210">
        <v>1</v>
      </c>
    </row>
    <row r="211" spans="1:7" ht="15" customHeight="1">
      <c r="A211" s="250">
        <v>9344</v>
      </c>
      <c r="B211" s="251" t="s">
        <v>529</v>
      </c>
      <c r="C211" s="251" t="s">
        <v>1136</v>
      </c>
      <c r="D211" s="251" t="s">
        <v>201</v>
      </c>
      <c r="E211" s="252">
        <v>28480</v>
      </c>
      <c r="F211" s="251" t="s">
        <v>152</v>
      </c>
      <c r="G211">
        <v>1</v>
      </c>
    </row>
    <row r="212" spans="1:7" ht="15" customHeight="1">
      <c r="A212" s="250">
        <v>9364</v>
      </c>
      <c r="B212" s="251" t="s">
        <v>529</v>
      </c>
      <c r="C212" s="251" t="s">
        <v>1137</v>
      </c>
      <c r="D212" s="251" t="s">
        <v>200</v>
      </c>
      <c r="E212" s="252">
        <v>31421</v>
      </c>
      <c r="F212" s="251" t="s">
        <v>152</v>
      </c>
      <c r="G212">
        <v>1</v>
      </c>
    </row>
    <row r="213" spans="1:7" ht="15" customHeight="1">
      <c r="A213" s="250">
        <v>9401</v>
      </c>
      <c r="B213" s="251" t="s">
        <v>529</v>
      </c>
      <c r="C213" s="251" t="s">
        <v>1138</v>
      </c>
      <c r="D213" s="251" t="s">
        <v>265</v>
      </c>
      <c r="E213" s="252">
        <v>19844</v>
      </c>
      <c r="F213" s="251" t="s">
        <v>152</v>
      </c>
      <c r="G213">
        <v>1</v>
      </c>
    </row>
    <row r="214" spans="1:7" ht="15" customHeight="1">
      <c r="A214" s="250">
        <v>41454</v>
      </c>
      <c r="B214" s="251" t="s">
        <v>529</v>
      </c>
      <c r="C214" s="251" t="s">
        <v>1408</v>
      </c>
      <c r="D214" s="251" t="s">
        <v>228</v>
      </c>
      <c r="E214" s="252">
        <v>31802</v>
      </c>
      <c r="F214" s="251" t="s">
        <v>152</v>
      </c>
      <c r="G214">
        <v>1</v>
      </c>
    </row>
    <row r="215" spans="1:7" ht="15" customHeight="1">
      <c r="A215" s="250">
        <v>41455</v>
      </c>
      <c r="B215" s="251" t="s">
        <v>529</v>
      </c>
      <c r="C215" s="251" t="s">
        <v>1409</v>
      </c>
      <c r="D215" s="251" t="s">
        <v>279</v>
      </c>
      <c r="E215" s="252">
        <v>28822</v>
      </c>
      <c r="F215" s="251" t="s">
        <v>152</v>
      </c>
      <c r="G215">
        <v>1</v>
      </c>
    </row>
    <row r="216" spans="1:7" ht="15" customHeight="1">
      <c r="A216" s="250">
        <v>24458</v>
      </c>
      <c r="B216" s="251" t="s">
        <v>529</v>
      </c>
      <c r="C216" s="251" t="s">
        <v>1139</v>
      </c>
      <c r="D216" s="251" t="s">
        <v>752</v>
      </c>
      <c r="E216" s="252">
        <v>26422</v>
      </c>
      <c r="F216" s="251" t="s">
        <v>152</v>
      </c>
      <c r="G216">
        <v>1</v>
      </c>
    </row>
    <row r="217" spans="1:7" ht="15" customHeight="1">
      <c r="A217" s="250">
        <v>24606</v>
      </c>
      <c r="B217" s="251" t="s">
        <v>529</v>
      </c>
      <c r="C217" s="251" t="s">
        <v>1140</v>
      </c>
      <c r="D217" s="251" t="s">
        <v>214</v>
      </c>
      <c r="E217" s="252">
        <v>32659</v>
      </c>
      <c r="F217" s="251" t="s">
        <v>152</v>
      </c>
      <c r="G217">
        <v>1</v>
      </c>
    </row>
    <row r="218" spans="1:7" ht="15" customHeight="1">
      <c r="A218" s="250">
        <v>19722</v>
      </c>
      <c r="B218" s="251" t="s">
        <v>529</v>
      </c>
      <c r="C218" s="251" t="s">
        <v>1141</v>
      </c>
      <c r="D218" s="251" t="s">
        <v>1142</v>
      </c>
      <c r="E218" s="252">
        <v>30654</v>
      </c>
      <c r="F218" s="251" t="s">
        <v>152</v>
      </c>
      <c r="G218">
        <v>1</v>
      </c>
    </row>
    <row r="219" spans="1:7" ht="15" customHeight="1">
      <c r="A219" s="250">
        <v>41126</v>
      </c>
      <c r="B219" s="251" t="s">
        <v>529</v>
      </c>
      <c r="C219" s="251" t="s">
        <v>1143</v>
      </c>
      <c r="D219" s="251" t="s">
        <v>183</v>
      </c>
      <c r="E219" s="252">
        <v>33124</v>
      </c>
      <c r="F219" s="251" t="s">
        <v>152</v>
      </c>
      <c r="G219">
        <v>1</v>
      </c>
    </row>
    <row r="220" spans="1:7" ht="15" customHeight="1">
      <c r="A220" s="250">
        <v>9601</v>
      </c>
      <c r="B220" s="251" t="s">
        <v>529</v>
      </c>
      <c r="C220" s="251" t="s">
        <v>420</v>
      </c>
      <c r="D220" s="251" t="s">
        <v>228</v>
      </c>
      <c r="E220" s="252">
        <v>30353</v>
      </c>
      <c r="F220" s="251" t="s">
        <v>152</v>
      </c>
      <c r="G220">
        <v>1</v>
      </c>
    </row>
    <row r="221" spans="1:7" ht="15" customHeight="1">
      <c r="A221" s="250">
        <v>9599</v>
      </c>
      <c r="B221" s="251" t="s">
        <v>529</v>
      </c>
      <c r="C221" s="251" t="s">
        <v>420</v>
      </c>
      <c r="D221" s="251" t="s">
        <v>194</v>
      </c>
      <c r="E221" s="252">
        <v>29478</v>
      </c>
      <c r="F221" s="251" t="s">
        <v>152</v>
      </c>
      <c r="G221">
        <v>1</v>
      </c>
    </row>
    <row r="222" spans="1:7" ht="15" customHeight="1">
      <c r="A222" s="250">
        <v>19726</v>
      </c>
      <c r="B222" s="251" t="s">
        <v>529</v>
      </c>
      <c r="C222" s="251" t="s">
        <v>1144</v>
      </c>
      <c r="D222" s="251" t="s">
        <v>265</v>
      </c>
      <c r="E222" s="252">
        <v>31402</v>
      </c>
      <c r="F222" s="251" t="s">
        <v>152</v>
      </c>
      <c r="G222">
        <v>1</v>
      </c>
    </row>
    <row r="223" spans="1:7" ht="15" customHeight="1">
      <c r="A223" s="250">
        <v>30800</v>
      </c>
      <c r="B223" s="251" t="s">
        <v>529</v>
      </c>
      <c r="C223" s="251" t="s">
        <v>1144</v>
      </c>
      <c r="D223" s="251" t="s">
        <v>294</v>
      </c>
      <c r="E223" s="252">
        <v>32784</v>
      </c>
      <c r="F223" s="251" t="s">
        <v>152</v>
      </c>
      <c r="G223">
        <v>1</v>
      </c>
    </row>
    <row r="224" spans="1:7" ht="15" customHeight="1">
      <c r="A224" s="250">
        <v>9624</v>
      </c>
      <c r="B224" s="251" t="s">
        <v>529</v>
      </c>
      <c r="C224" s="251" t="s">
        <v>729</v>
      </c>
      <c r="D224" s="251" t="s">
        <v>1145</v>
      </c>
      <c r="E224" s="252">
        <v>10639</v>
      </c>
      <c r="F224" s="251" t="s">
        <v>152</v>
      </c>
      <c r="G224">
        <v>1</v>
      </c>
    </row>
    <row r="225" spans="1:7" ht="15" customHeight="1">
      <c r="A225" s="250">
        <v>27485</v>
      </c>
      <c r="B225" s="251" t="s">
        <v>529</v>
      </c>
      <c r="C225" s="251" t="s">
        <v>729</v>
      </c>
      <c r="D225" s="251" t="s">
        <v>191</v>
      </c>
      <c r="E225" s="252">
        <v>31786</v>
      </c>
      <c r="F225" s="251" t="s">
        <v>152</v>
      </c>
      <c r="G225">
        <v>1</v>
      </c>
    </row>
    <row r="226" spans="1:7" ht="15" customHeight="1">
      <c r="A226" s="250">
        <v>37667</v>
      </c>
      <c r="B226" s="251" t="s">
        <v>529</v>
      </c>
      <c r="C226" s="251" t="s">
        <v>729</v>
      </c>
      <c r="D226" s="251" t="s">
        <v>200</v>
      </c>
      <c r="E226" s="252">
        <v>24433</v>
      </c>
      <c r="F226" s="251" t="s">
        <v>152</v>
      </c>
      <c r="G226">
        <v>1</v>
      </c>
    </row>
    <row r="227" spans="1:7" ht="15" customHeight="1">
      <c r="A227" s="250">
        <v>27492</v>
      </c>
      <c r="B227" s="251" t="s">
        <v>529</v>
      </c>
      <c r="C227" s="251" t="s">
        <v>350</v>
      </c>
      <c r="D227" s="251" t="s">
        <v>192</v>
      </c>
      <c r="E227" s="252">
        <v>31723</v>
      </c>
      <c r="F227" s="251" t="s">
        <v>152</v>
      </c>
      <c r="G227">
        <v>1</v>
      </c>
    </row>
    <row r="228" spans="1:7" ht="15" customHeight="1">
      <c r="A228" s="250">
        <v>9739</v>
      </c>
      <c r="B228" s="251" t="s">
        <v>529</v>
      </c>
      <c r="C228" s="251" t="s">
        <v>295</v>
      </c>
      <c r="D228" s="251" t="s">
        <v>240</v>
      </c>
      <c r="E228" s="252">
        <v>5423</v>
      </c>
      <c r="F228" s="251" t="s">
        <v>152</v>
      </c>
      <c r="G228">
        <v>1</v>
      </c>
    </row>
    <row r="229" spans="1:7" ht="15" customHeight="1">
      <c r="A229" s="250">
        <v>41127</v>
      </c>
      <c r="B229" s="251" t="s">
        <v>529</v>
      </c>
      <c r="C229" s="251" t="s">
        <v>1146</v>
      </c>
      <c r="D229" s="251" t="s">
        <v>1147</v>
      </c>
      <c r="E229" s="252">
        <v>31841</v>
      </c>
      <c r="F229" s="251" t="s">
        <v>152</v>
      </c>
      <c r="G229">
        <v>1</v>
      </c>
    </row>
    <row r="230" spans="1:7" ht="15" customHeight="1">
      <c r="A230" s="250">
        <v>9775</v>
      </c>
      <c r="B230" s="251" t="s">
        <v>529</v>
      </c>
      <c r="C230" s="251" t="s">
        <v>472</v>
      </c>
      <c r="D230" s="251" t="s">
        <v>189</v>
      </c>
      <c r="E230" s="252">
        <v>20495</v>
      </c>
      <c r="F230" s="251" t="s">
        <v>152</v>
      </c>
      <c r="G230">
        <v>1</v>
      </c>
    </row>
    <row r="231" spans="1:7" ht="15" customHeight="1">
      <c r="A231" s="250">
        <v>19731</v>
      </c>
      <c r="B231" s="251" t="s">
        <v>529</v>
      </c>
      <c r="C231" s="251" t="s">
        <v>472</v>
      </c>
      <c r="D231" s="251" t="s">
        <v>181</v>
      </c>
      <c r="E231" s="252">
        <v>23925</v>
      </c>
      <c r="F231" s="251" t="s">
        <v>152</v>
      </c>
      <c r="G231">
        <v>1</v>
      </c>
    </row>
    <row r="232" spans="1:7" ht="15" customHeight="1">
      <c r="A232" s="250">
        <v>36700</v>
      </c>
      <c r="B232" s="251" t="s">
        <v>529</v>
      </c>
      <c r="C232" s="251" t="s">
        <v>296</v>
      </c>
      <c r="D232" s="251" t="s">
        <v>201</v>
      </c>
      <c r="E232" s="252">
        <v>30638</v>
      </c>
      <c r="F232" s="251" t="s">
        <v>152</v>
      </c>
      <c r="G232">
        <v>1</v>
      </c>
    </row>
    <row r="233" spans="1:7" ht="15" customHeight="1">
      <c r="A233" s="250">
        <v>9838</v>
      </c>
      <c r="B233" s="251" t="s">
        <v>529</v>
      </c>
      <c r="C233" s="251" t="s">
        <v>296</v>
      </c>
      <c r="D233" s="251" t="s">
        <v>373</v>
      </c>
      <c r="E233" s="252">
        <v>30833</v>
      </c>
      <c r="F233" s="251" t="s">
        <v>152</v>
      </c>
      <c r="G233">
        <v>1</v>
      </c>
    </row>
    <row r="234" spans="1:7" ht="15" customHeight="1">
      <c r="A234" s="250">
        <v>9851</v>
      </c>
      <c r="B234" s="251" t="s">
        <v>529</v>
      </c>
      <c r="C234" s="251" t="s">
        <v>602</v>
      </c>
      <c r="D234" s="251" t="s">
        <v>194</v>
      </c>
      <c r="E234" s="252">
        <v>30897</v>
      </c>
      <c r="F234" s="251" t="s">
        <v>152</v>
      </c>
      <c r="G234">
        <v>1</v>
      </c>
    </row>
    <row r="235" spans="1:7" ht="15" customHeight="1">
      <c r="A235" s="250">
        <v>9852</v>
      </c>
      <c r="B235" s="251" t="s">
        <v>529</v>
      </c>
      <c r="C235" s="251" t="s">
        <v>1148</v>
      </c>
      <c r="D235" s="251" t="s">
        <v>1020</v>
      </c>
      <c r="E235" s="252">
        <v>26250</v>
      </c>
      <c r="F235" s="251" t="s">
        <v>152</v>
      </c>
      <c r="G235">
        <v>1</v>
      </c>
    </row>
    <row r="236" spans="1:7" ht="15" customHeight="1">
      <c r="A236" s="250">
        <v>31381</v>
      </c>
      <c r="B236" s="251" t="s">
        <v>529</v>
      </c>
      <c r="C236" s="251" t="s">
        <v>1149</v>
      </c>
      <c r="D236" s="251" t="s">
        <v>293</v>
      </c>
      <c r="E236" s="252">
        <v>33536</v>
      </c>
      <c r="F236" s="251" t="s">
        <v>152</v>
      </c>
      <c r="G236">
        <v>1</v>
      </c>
    </row>
    <row r="237" spans="1:7" ht="15" customHeight="1">
      <c r="A237" s="250">
        <v>37646</v>
      </c>
      <c r="B237" s="251" t="s">
        <v>529</v>
      </c>
      <c r="C237" s="251" t="s">
        <v>243</v>
      </c>
      <c r="D237" s="251" t="s">
        <v>259</v>
      </c>
      <c r="E237" s="252">
        <v>31633</v>
      </c>
      <c r="F237" s="251" t="s">
        <v>152</v>
      </c>
      <c r="G237">
        <v>1</v>
      </c>
    </row>
    <row r="238" spans="1:7" ht="15" customHeight="1">
      <c r="A238" s="250">
        <v>19733</v>
      </c>
      <c r="B238" s="251" t="s">
        <v>529</v>
      </c>
      <c r="C238" s="251" t="s">
        <v>243</v>
      </c>
      <c r="D238" s="251" t="s">
        <v>311</v>
      </c>
      <c r="E238" s="252">
        <v>28671</v>
      </c>
      <c r="F238" s="251" t="s">
        <v>152</v>
      </c>
      <c r="G238">
        <v>1</v>
      </c>
    </row>
    <row r="239" spans="1:7" ht="15" customHeight="1">
      <c r="A239" s="250">
        <v>9886</v>
      </c>
      <c r="B239" s="251" t="s">
        <v>529</v>
      </c>
      <c r="C239" s="251" t="s">
        <v>243</v>
      </c>
      <c r="D239" s="251" t="s">
        <v>414</v>
      </c>
      <c r="E239" s="252">
        <v>12954</v>
      </c>
      <c r="F239" s="251" t="s">
        <v>152</v>
      </c>
      <c r="G239">
        <v>1</v>
      </c>
    </row>
    <row r="240" spans="1:7" ht="15" customHeight="1">
      <c r="A240" s="250">
        <v>9934</v>
      </c>
      <c r="B240" s="251" t="s">
        <v>529</v>
      </c>
      <c r="C240" s="251" t="s">
        <v>324</v>
      </c>
      <c r="D240" s="251" t="s">
        <v>181</v>
      </c>
      <c r="E240" s="252">
        <v>16052</v>
      </c>
      <c r="F240" s="251" t="s">
        <v>152</v>
      </c>
      <c r="G240">
        <v>1</v>
      </c>
    </row>
    <row r="241" spans="1:7" ht="15" customHeight="1">
      <c r="A241" s="250">
        <v>10048</v>
      </c>
      <c r="B241" s="251" t="s">
        <v>529</v>
      </c>
      <c r="C241" s="251" t="s">
        <v>1150</v>
      </c>
      <c r="D241" s="251" t="s">
        <v>251</v>
      </c>
      <c r="E241" s="252">
        <v>30922</v>
      </c>
      <c r="F241" s="251" t="s">
        <v>152</v>
      </c>
      <c r="G241">
        <v>1</v>
      </c>
    </row>
    <row r="242" spans="1:7" ht="15" customHeight="1">
      <c r="A242" s="250">
        <v>36466</v>
      </c>
      <c r="B242" s="251" t="s">
        <v>529</v>
      </c>
      <c r="C242" s="251" t="s">
        <v>1151</v>
      </c>
      <c r="D242" s="251" t="s">
        <v>570</v>
      </c>
      <c r="E242" s="252">
        <v>29412</v>
      </c>
      <c r="F242" s="251" t="s">
        <v>152</v>
      </c>
      <c r="G242">
        <v>1</v>
      </c>
    </row>
    <row r="243" spans="1:7" ht="15" customHeight="1">
      <c r="A243" s="250">
        <v>37647</v>
      </c>
      <c r="B243" s="251" t="s">
        <v>529</v>
      </c>
      <c r="C243" s="251" t="s">
        <v>1152</v>
      </c>
      <c r="D243" s="251" t="s">
        <v>713</v>
      </c>
      <c r="E243" s="252">
        <v>31451</v>
      </c>
      <c r="F243" s="251" t="s">
        <v>152</v>
      </c>
      <c r="G243">
        <v>1</v>
      </c>
    </row>
    <row r="244" spans="1:7" ht="15" customHeight="1">
      <c r="A244" s="250">
        <v>41128</v>
      </c>
      <c r="B244" s="251" t="s">
        <v>529</v>
      </c>
      <c r="C244" s="251" t="s">
        <v>1153</v>
      </c>
      <c r="D244" s="251" t="s">
        <v>244</v>
      </c>
      <c r="E244" s="252">
        <v>32846</v>
      </c>
      <c r="F244" s="251" t="s">
        <v>152</v>
      </c>
      <c r="G244">
        <v>1</v>
      </c>
    </row>
    <row r="245" spans="1:7" ht="15" customHeight="1">
      <c r="A245" s="250">
        <v>31370</v>
      </c>
      <c r="B245" s="251" t="s">
        <v>529</v>
      </c>
      <c r="C245" s="251" t="s">
        <v>733</v>
      </c>
      <c r="D245" s="251" t="s">
        <v>201</v>
      </c>
      <c r="E245" s="252">
        <v>32213</v>
      </c>
      <c r="F245" s="251" t="s">
        <v>152</v>
      </c>
      <c r="G245">
        <v>1</v>
      </c>
    </row>
    <row r="246" spans="1:7" ht="15" customHeight="1">
      <c r="A246" s="250">
        <v>37668</v>
      </c>
      <c r="B246" s="251" t="s">
        <v>529</v>
      </c>
      <c r="C246" s="251" t="s">
        <v>1154</v>
      </c>
      <c r="D246" s="251" t="s">
        <v>1155</v>
      </c>
      <c r="E246" s="252">
        <v>27277</v>
      </c>
      <c r="F246" s="251" t="s">
        <v>152</v>
      </c>
      <c r="G246">
        <v>1</v>
      </c>
    </row>
    <row r="247" spans="1:7" ht="15" customHeight="1">
      <c r="A247" s="250">
        <v>19749</v>
      </c>
      <c r="B247" s="251" t="s">
        <v>529</v>
      </c>
      <c r="C247" s="251" t="s">
        <v>975</v>
      </c>
      <c r="D247" s="251" t="s">
        <v>173</v>
      </c>
      <c r="E247" s="252">
        <v>13647</v>
      </c>
      <c r="F247" s="251" t="s">
        <v>152</v>
      </c>
      <c r="G247">
        <v>1</v>
      </c>
    </row>
    <row r="248" spans="1:7" ht="15" customHeight="1">
      <c r="A248" s="250">
        <v>10194</v>
      </c>
      <c r="B248" s="251" t="s">
        <v>529</v>
      </c>
      <c r="C248" s="251" t="s">
        <v>975</v>
      </c>
      <c r="D248" s="251" t="s">
        <v>153</v>
      </c>
      <c r="E248" s="252">
        <v>24542</v>
      </c>
      <c r="F248" s="251" t="s">
        <v>152</v>
      </c>
      <c r="G248">
        <v>1</v>
      </c>
    </row>
    <row r="249" spans="1:7" ht="15" customHeight="1">
      <c r="A249" s="250">
        <v>29260</v>
      </c>
      <c r="B249" s="251" t="s">
        <v>529</v>
      </c>
      <c r="C249" s="251" t="s">
        <v>1156</v>
      </c>
      <c r="D249" s="251" t="s">
        <v>229</v>
      </c>
      <c r="E249" s="252">
        <v>31020</v>
      </c>
      <c r="F249" s="251" t="s">
        <v>152</v>
      </c>
      <c r="G249">
        <v>1</v>
      </c>
    </row>
    <row r="250" spans="1:7" ht="15" customHeight="1">
      <c r="A250" s="250">
        <v>41885</v>
      </c>
      <c r="B250" s="251" t="s">
        <v>529</v>
      </c>
      <c r="C250" s="251" t="s">
        <v>1410</v>
      </c>
      <c r="D250" s="251" t="s">
        <v>190</v>
      </c>
      <c r="E250" s="252">
        <v>33159</v>
      </c>
      <c r="F250" s="251" t="s">
        <v>152</v>
      </c>
      <c r="G250">
        <v>1</v>
      </c>
    </row>
    <row r="251" spans="1:7" ht="15" customHeight="1">
      <c r="A251" s="250">
        <v>28903</v>
      </c>
      <c r="B251" s="251" t="s">
        <v>529</v>
      </c>
      <c r="C251" s="251" t="s">
        <v>1157</v>
      </c>
      <c r="D251" s="251" t="s">
        <v>1158</v>
      </c>
      <c r="E251" s="252">
        <v>31743</v>
      </c>
      <c r="F251" s="251" t="s">
        <v>152</v>
      </c>
      <c r="G251">
        <v>1</v>
      </c>
    </row>
    <row r="252" spans="1:7" ht="15" customHeight="1">
      <c r="A252" s="250">
        <v>31375</v>
      </c>
      <c r="B252" s="251" t="s">
        <v>529</v>
      </c>
      <c r="C252" s="251" t="s">
        <v>453</v>
      </c>
      <c r="D252" s="251" t="s">
        <v>192</v>
      </c>
      <c r="E252" s="252">
        <v>32237</v>
      </c>
      <c r="F252" s="251" t="s">
        <v>152</v>
      </c>
      <c r="G252">
        <v>1</v>
      </c>
    </row>
    <row r="253" spans="1:7" ht="15" customHeight="1">
      <c r="A253" s="250">
        <v>37806</v>
      </c>
      <c r="B253" s="251" t="s">
        <v>529</v>
      </c>
      <c r="C253" s="251" t="s">
        <v>1159</v>
      </c>
      <c r="D253" s="251" t="s">
        <v>176</v>
      </c>
      <c r="E253" s="252">
        <v>33124</v>
      </c>
      <c r="F253" s="251" t="s">
        <v>152</v>
      </c>
      <c r="G253">
        <v>1</v>
      </c>
    </row>
    <row r="254" spans="1:7" ht="15" customHeight="1">
      <c r="A254" s="250">
        <v>19755</v>
      </c>
      <c r="B254" s="251" t="s">
        <v>529</v>
      </c>
      <c r="C254" s="251" t="s">
        <v>1160</v>
      </c>
      <c r="D254" s="251" t="s">
        <v>252</v>
      </c>
      <c r="E254" s="252">
        <v>32490</v>
      </c>
      <c r="F254" s="251" t="s">
        <v>152</v>
      </c>
      <c r="G254">
        <v>1</v>
      </c>
    </row>
    <row r="255" spans="1:7" ht="15" customHeight="1">
      <c r="A255" s="250">
        <v>22504</v>
      </c>
      <c r="B255" s="251" t="s">
        <v>529</v>
      </c>
      <c r="C255" s="251" t="s">
        <v>1161</v>
      </c>
      <c r="D255" s="251" t="s">
        <v>1162</v>
      </c>
      <c r="E255" s="252">
        <v>32602</v>
      </c>
      <c r="F255" s="251" t="s">
        <v>152</v>
      </c>
      <c r="G255">
        <v>1</v>
      </c>
    </row>
    <row r="256" spans="1:7" ht="15" customHeight="1">
      <c r="A256" s="250">
        <v>41130</v>
      </c>
      <c r="B256" s="251" t="s">
        <v>529</v>
      </c>
      <c r="C256" s="251" t="s">
        <v>1161</v>
      </c>
      <c r="D256" s="251" t="s">
        <v>1164</v>
      </c>
      <c r="E256" s="252">
        <v>33655</v>
      </c>
      <c r="F256" s="251" t="s">
        <v>152</v>
      </c>
      <c r="G256">
        <v>1</v>
      </c>
    </row>
    <row r="257" spans="1:7" ht="15" customHeight="1">
      <c r="A257" s="250">
        <v>41135</v>
      </c>
      <c r="B257" s="251" t="s">
        <v>529</v>
      </c>
      <c r="C257" s="251" t="s">
        <v>1161</v>
      </c>
      <c r="D257" s="251" t="s">
        <v>1163</v>
      </c>
      <c r="E257" s="252">
        <v>33655</v>
      </c>
      <c r="F257" s="251" t="s">
        <v>152</v>
      </c>
      <c r="G257">
        <v>1</v>
      </c>
    </row>
    <row r="258" spans="1:7" ht="15" customHeight="1">
      <c r="A258" s="250">
        <v>24466</v>
      </c>
      <c r="B258" s="251" t="s">
        <v>529</v>
      </c>
      <c r="C258" s="251" t="s">
        <v>1165</v>
      </c>
      <c r="D258" s="251" t="s">
        <v>151</v>
      </c>
      <c r="E258" s="252">
        <v>26397</v>
      </c>
      <c r="F258" s="251" t="s">
        <v>152</v>
      </c>
      <c r="G258">
        <v>1</v>
      </c>
    </row>
    <row r="259" spans="1:7" ht="15" customHeight="1">
      <c r="A259" s="250">
        <v>41134</v>
      </c>
      <c r="B259" s="251" t="s">
        <v>529</v>
      </c>
      <c r="C259" s="251" t="s">
        <v>454</v>
      </c>
      <c r="D259" s="251" t="s">
        <v>216</v>
      </c>
      <c r="E259" s="252">
        <v>15602</v>
      </c>
      <c r="F259" s="251" t="s">
        <v>152</v>
      </c>
      <c r="G259">
        <v>1</v>
      </c>
    </row>
    <row r="260" spans="1:7" ht="15" customHeight="1">
      <c r="A260" s="250">
        <v>37669</v>
      </c>
      <c r="B260" s="251" t="s">
        <v>529</v>
      </c>
      <c r="C260" s="251" t="s">
        <v>1166</v>
      </c>
      <c r="D260" s="251" t="s">
        <v>176</v>
      </c>
      <c r="E260" s="252">
        <v>23975</v>
      </c>
      <c r="F260" s="251" t="s">
        <v>152</v>
      </c>
      <c r="G260">
        <v>1</v>
      </c>
    </row>
    <row r="261" spans="1:7" ht="15" customHeight="1">
      <c r="A261" s="250">
        <v>10706</v>
      </c>
      <c r="B261" s="251" t="s">
        <v>529</v>
      </c>
      <c r="C261" s="251" t="s">
        <v>507</v>
      </c>
      <c r="D261" s="251" t="s">
        <v>203</v>
      </c>
      <c r="E261" s="252">
        <v>13459</v>
      </c>
      <c r="F261" s="251" t="s">
        <v>152</v>
      </c>
      <c r="G261">
        <v>1</v>
      </c>
    </row>
    <row r="262" spans="1:7" ht="15" customHeight="1">
      <c r="A262" s="250">
        <v>41136</v>
      </c>
      <c r="B262" s="251" t="s">
        <v>529</v>
      </c>
      <c r="C262" s="251" t="s">
        <v>1167</v>
      </c>
      <c r="D262" s="251" t="s">
        <v>279</v>
      </c>
      <c r="E262" s="252">
        <v>32464</v>
      </c>
      <c r="F262" s="251" t="s">
        <v>152</v>
      </c>
      <c r="G262">
        <v>1</v>
      </c>
    </row>
    <row r="263" spans="1:7" ht="15" customHeight="1">
      <c r="A263" s="250">
        <v>10757</v>
      </c>
      <c r="B263" s="251" t="s">
        <v>529</v>
      </c>
      <c r="C263" s="251" t="s">
        <v>1168</v>
      </c>
      <c r="D263" s="251" t="s">
        <v>231</v>
      </c>
      <c r="E263" s="252">
        <v>10767</v>
      </c>
      <c r="F263" s="251" t="s">
        <v>152</v>
      </c>
      <c r="G263">
        <v>1</v>
      </c>
    </row>
    <row r="264" spans="1:7" ht="15" customHeight="1">
      <c r="A264" s="250">
        <v>41137</v>
      </c>
      <c r="B264" s="251" t="s">
        <v>529</v>
      </c>
      <c r="C264" s="251" t="s">
        <v>1169</v>
      </c>
      <c r="D264" s="251" t="s">
        <v>1170</v>
      </c>
      <c r="E264" s="252">
        <v>32183</v>
      </c>
      <c r="F264" s="251" t="s">
        <v>152</v>
      </c>
      <c r="G264">
        <v>1</v>
      </c>
    </row>
    <row r="265" spans="1:7" ht="15" customHeight="1">
      <c r="A265" s="250">
        <v>35123</v>
      </c>
      <c r="B265" s="251" t="s">
        <v>529</v>
      </c>
      <c r="C265" s="251" t="s">
        <v>475</v>
      </c>
      <c r="D265" s="251" t="s">
        <v>200</v>
      </c>
      <c r="E265" s="252">
        <v>32192</v>
      </c>
      <c r="F265" s="251" t="s">
        <v>152</v>
      </c>
      <c r="G265">
        <v>1</v>
      </c>
    </row>
    <row r="266" spans="1:7" ht="15" customHeight="1">
      <c r="A266" s="250">
        <v>10846</v>
      </c>
      <c r="B266" s="251" t="s">
        <v>529</v>
      </c>
      <c r="C266" s="251" t="s">
        <v>488</v>
      </c>
      <c r="D266" s="251" t="s">
        <v>329</v>
      </c>
      <c r="E266" s="252">
        <v>22200</v>
      </c>
      <c r="F266" s="251" t="s">
        <v>152</v>
      </c>
      <c r="G266">
        <v>1</v>
      </c>
    </row>
    <row r="267" spans="1:7" ht="15" customHeight="1">
      <c r="A267" s="250">
        <v>37670</v>
      </c>
      <c r="B267" s="251" t="s">
        <v>529</v>
      </c>
      <c r="C267" s="251" t="s">
        <v>488</v>
      </c>
      <c r="D267" s="251" t="s">
        <v>181</v>
      </c>
      <c r="E267" s="252">
        <v>29146</v>
      </c>
      <c r="F267" s="251" t="s">
        <v>152</v>
      </c>
      <c r="G267">
        <v>1</v>
      </c>
    </row>
    <row r="268" spans="1:7" ht="15" customHeight="1">
      <c r="A268" s="250">
        <v>41457</v>
      </c>
      <c r="B268" s="251" t="s">
        <v>529</v>
      </c>
      <c r="C268" s="251" t="s">
        <v>740</v>
      </c>
      <c r="D268" s="251" t="s">
        <v>259</v>
      </c>
      <c r="E268" s="252" t="s">
        <v>1396</v>
      </c>
      <c r="F268" s="251" t="s">
        <v>152</v>
      </c>
      <c r="G268">
        <v>1</v>
      </c>
    </row>
    <row r="269" spans="1:7" ht="15" customHeight="1">
      <c r="A269" s="250">
        <v>24464</v>
      </c>
      <c r="B269" s="251" t="s">
        <v>529</v>
      </c>
      <c r="C269" s="251" t="s">
        <v>1171</v>
      </c>
      <c r="D269" s="251" t="s">
        <v>587</v>
      </c>
      <c r="E269" s="252">
        <v>24737</v>
      </c>
      <c r="F269" s="251" t="s">
        <v>152</v>
      </c>
      <c r="G269">
        <v>1</v>
      </c>
    </row>
    <row r="270" spans="1:7" ht="15" customHeight="1">
      <c r="A270" s="250">
        <v>36093</v>
      </c>
      <c r="B270" s="251" t="s">
        <v>529</v>
      </c>
      <c r="C270" s="251" t="s">
        <v>1172</v>
      </c>
      <c r="D270" s="251" t="s">
        <v>181</v>
      </c>
      <c r="E270" s="252">
        <v>30806</v>
      </c>
      <c r="F270" s="251" t="s">
        <v>152</v>
      </c>
      <c r="G270">
        <v>1</v>
      </c>
    </row>
    <row r="271" spans="1:7" ht="15" customHeight="1">
      <c r="A271" s="250">
        <v>34690</v>
      </c>
      <c r="B271" s="251" t="s">
        <v>529</v>
      </c>
      <c r="C271" s="251" t="s">
        <v>1173</v>
      </c>
      <c r="D271" s="251" t="s">
        <v>312</v>
      </c>
      <c r="E271" s="252">
        <v>32317</v>
      </c>
      <c r="F271" s="251" t="s">
        <v>152</v>
      </c>
      <c r="G271">
        <v>1</v>
      </c>
    </row>
    <row r="272" spans="1:7" ht="15" customHeight="1">
      <c r="A272" s="250">
        <v>27795</v>
      </c>
      <c r="B272" s="251" t="s">
        <v>529</v>
      </c>
      <c r="C272" s="251" t="s">
        <v>1174</v>
      </c>
      <c r="D272" s="251" t="s">
        <v>1175</v>
      </c>
      <c r="E272" s="252">
        <v>31986</v>
      </c>
      <c r="F272" s="251" t="s">
        <v>152</v>
      </c>
      <c r="G272">
        <v>1</v>
      </c>
    </row>
    <row r="273" spans="1:7" ht="15" customHeight="1">
      <c r="A273" s="250">
        <v>11274</v>
      </c>
      <c r="B273" s="251" t="s">
        <v>529</v>
      </c>
      <c r="C273" s="251" t="s">
        <v>1176</v>
      </c>
      <c r="D273" s="251" t="s">
        <v>187</v>
      </c>
      <c r="E273" s="252">
        <v>16440</v>
      </c>
      <c r="F273" s="251" t="s">
        <v>152</v>
      </c>
      <c r="G273">
        <v>1</v>
      </c>
    </row>
    <row r="274" spans="1:7" ht="15" customHeight="1">
      <c r="A274" s="250">
        <v>41140</v>
      </c>
      <c r="B274" s="251" t="s">
        <v>529</v>
      </c>
      <c r="C274" s="251" t="s">
        <v>1177</v>
      </c>
      <c r="D274" s="251" t="s">
        <v>201</v>
      </c>
      <c r="E274" s="252">
        <v>34193</v>
      </c>
      <c r="F274" s="251" t="s">
        <v>152</v>
      </c>
      <c r="G274">
        <v>1</v>
      </c>
    </row>
    <row r="275" spans="1:7" ht="15" customHeight="1">
      <c r="A275" s="250">
        <v>37147</v>
      </c>
      <c r="B275" s="251" t="s">
        <v>529</v>
      </c>
      <c r="C275" s="251" t="s">
        <v>1177</v>
      </c>
      <c r="D275" s="251" t="s">
        <v>192</v>
      </c>
      <c r="E275" s="252">
        <v>32871</v>
      </c>
      <c r="F275" s="251" t="s">
        <v>152</v>
      </c>
      <c r="G275">
        <v>1</v>
      </c>
    </row>
    <row r="276" spans="1:7" ht="15" customHeight="1">
      <c r="A276" s="250">
        <v>11368</v>
      </c>
      <c r="B276" s="251" t="s">
        <v>529</v>
      </c>
      <c r="C276" s="251" t="s">
        <v>352</v>
      </c>
      <c r="D276" s="251" t="s">
        <v>172</v>
      </c>
      <c r="E276" s="252">
        <v>17076</v>
      </c>
      <c r="F276" s="251" t="s">
        <v>152</v>
      </c>
      <c r="G276">
        <v>1</v>
      </c>
    </row>
    <row r="277" spans="1:7" ht="15" customHeight="1">
      <c r="A277" s="250">
        <v>41880</v>
      </c>
      <c r="B277" s="251" t="s">
        <v>529</v>
      </c>
      <c r="C277" s="251" t="s">
        <v>1411</v>
      </c>
      <c r="D277" s="251" t="s">
        <v>215</v>
      </c>
      <c r="E277" s="252">
        <v>32761</v>
      </c>
      <c r="F277" s="251" t="s">
        <v>152</v>
      </c>
      <c r="G277">
        <v>1</v>
      </c>
    </row>
    <row r="278" spans="1:7" ht="15" customHeight="1">
      <c r="A278" s="250">
        <v>41879</v>
      </c>
      <c r="B278" s="251" t="s">
        <v>529</v>
      </c>
      <c r="C278" s="251" t="s">
        <v>1411</v>
      </c>
      <c r="D278" s="251" t="s">
        <v>174</v>
      </c>
      <c r="E278" s="252">
        <v>24037</v>
      </c>
      <c r="F278" s="251" t="s">
        <v>152</v>
      </c>
      <c r="G278">
        <v>1</v>
      </c>
    </row>
    <row r="279" spans="1:7" ht="15" customHeight="1">
      <c r="A279" s="250">
        <v>35131</v>
      </c>
      <c r="B279" s="251" t="s">
        <v>529</v>
      </c>
      <c r="C279" s="251" t="s">
        <v>1178</v>
      </c>
      <c r="D279" s="251" t="s">
        <v>229</v>
      </c>
      <c r="E279" s="252">
        <v>33564</v>
      </c>
      <c r="F279" s="251" t="s">
        <v>152</v>
      </c>
      <c r="G279">
        <v>1</v>
      </c>
    </row>
    <row r="280" spans="1:7" ht="15" customHeight="1">
      <c r="A280" s="250">
        <v>41141</v>
      </c>
      <c r="B280" s="251" t="s">
        <v>529</v>
      </c>
      <c r="C280" s="251" t="s">
        <v>1179</v>
      </c>
      <c r="D280" s="251" t="s">
        <v>385</v>
      </c>
      <c r="E280" s="252">
        <v>33178</v>
      </c>
      <c r="F280" s="251" t="s">
        <v>152</v>
      </c>
      <c r="G280">
        <v>1</v>
      </c>
    </row>
    <row r="281" spans="1:7" ht="15" customHeight="1">
      <c r="A281" s="250">
        <v>29258</v>
      </c>
      <c r="B281" s="251" t="s">
        <v>529</v>
      </c>
      <c r="C281" s="251" t="s">
        <v>1180</v>
      </c>
      <c r="D281" s="251" t="s">
        <v>183</v>
      </c>
      <c r="E281" s="252">
        <v>31776</v>
      </c>
      <c r="F281" s="251" t="s">
        <v>152</v>
      </c>
      <c r="G281">
        <v>1</v>
      </c>
    </row>
    <row r="282" spans="1:7" ht="15" customHeight="1">
      <c r="A282" s="250">
        <v>41142</v>
      </c>
      <c r="B282" s="251" t="s">
        <v>529</v>
      </c>
      <c r="C282" s="251" t="s">
        <v>422</v>
      </c>
      <c r="D282" s="251" t="s">
        <v>228</v>
      </c>
      <c r="E282" s="252">
        <v>27955</v>
      </c>
      <c r="F282" s="251" t="s">
        <v>152</v>
      </c>
      <c r="G282">
        <v>1</v>
      </c>
    </row>
    <row r="283" spans="1:7" ht="15" customHeight="1">
      <c r="A283" s="250">
        <v>41458</v>
      </c>
      <c r="B283" s="251" t="s">
        <v>529</v>
      </c>
      <c r="C283" s="251" t="s">
        <v>422</v>
      </c>
      <c r="D283" s="251" t="s">
        <v>260</v>
      </c>
      <c r="E283" s="252">
        <v>33112</v>
      </c>
      <c r="F283" s="251" t="s">
        <v>152</v>
      </c>
      <c r="G283">
        <v>1</v>
      </c>
    </row>
    <row r="284" spans="1:7" ht="15" customHeight="1">
      <c r="A284" s="250">
        <v>41143</v>
      </c>
      <c r="B284" s="251" t="s">
        <v>529</v>
      </c>
      <c r="C284" s="251" t="s">
        <v>810</v>
      </c>
      <c r="D284" s="251" t="s">
        <v>1181</v>
      </c>
      <c r="E284" s="252">
        <v>32747</v>
      </c>
      <c r="F284" s="251" t="s">
        <v>152</v>
      </c>
      <c r="G284">
        <v>1</v>
      </c>
    </row>
    <row r="285" spans="1:7" ht="15" customHeight="1">
      <c r="A285" s="250">
        <v>34706</v>
      </c>
      <c r="B285" s="251" t="s">
        <v>529</v>
      </c>
      <c r="C285" s="251" t="s">
        <v>1182</v>
      </c>
      <c r="D285" s="251" t="s">
        <v>278</v>
      </c>
      <c r="E285" s="252">
        <v>28390</v>
      </c>
      <c r="F285" s="251" t="s">
        <v>152</v>
      </c>
      <c r="G285">
        <v>1</v>
      </c>
    </row>
    <row r="286" spans="1:7" ht="15" customHeight="1">
      <c r="A286" s="250">
        <v>31386</v>
      </c>
      <c r="B286" s="251" t="s">
        <v>529</v>
      </c>
      <c r="C286" s="251" t="s">
        <v>256</v>
      </c>
      <c r="D286" s="251" t="s">
        <v>176</v>
      </c>
      <c r="E286" s="252">
        <v>32709</v>
      </c>
      <c r="F286" s="251" t="s">
        <v>152</v>
      </c>
      <c r="G286">
        <v>1</v>
      </c>
    </row>
    <row r="287" spans="1:7" ht="15" customHeight="1">
      <c r="A287" s="250">
        <v>31387</v>
      </c>
      <c r="B287" s="251" t="s">
        <v>529</v>
      </c>
      <c r="C287" s="251" t="s">
        <v>256</v>
      </c>
      <c r="D287" s="251" t="s">
        <v>229</v>
      </c>
      <c r="E287" s="252">
        <v>32709</v>
      </c>
      <c r="F287" s="251" t="s">
        <v>152</v>
      </c>
      <c r="G287">
        <v>1</v>
      </c>
    </row>
    <row r="288" spans="1:7" ht="15" customHeight="1">
      <c r="A288" s="250">
        <v>37807</v>
      </c>
      <c r="B288" s="251" t="s">
        <v>529</v>
      </c>
      <c r="C288" s="251" t="s">
        <v>257</v>
      </c>
      <c r="D288" s="251" t="s">
        <v>189</v>
      </c>
      <c r="E288" s="252">
        <v>33444</v>
      </c>
      <c r="F288" s="251" t="s">
        <v>152</v>
      </c>
      <c r="G288">
        <v>1</v>
      </c>
    </row>
    <row r="289" spans="1:7" ht="15" customHeight="1">
      <c r="A289" s="250">
        <v>34691</v>
      </c>
      <c r="B289" s="251" t="s">
        <v>529</v>
      </c>
      <c r="C289" s="251" t="s">
        <v>1183</v>
      </c>
      <c r="D289" s="251" t="s">
        <v>220</v>
      </c>
      <c r="E289" s="252">
        <v>31777</v>
      </c>
      <c r="F289" s="251" t="s">
        <v>152</v>
      </c>
      <c r="G289">
        <v>1</v>
      </c>
    </row>
    <row r="290" spans="1:7" ht="15" customHeight="1">
      <c r="A290" s="250">
        <v>34708</v>
      </c>
      <c r="B290" s="251" t="s">
        <v>529</v>
      </c>
      <c r="C290" s="251" t="s">
        <v>1184</v>
      </c>
      <c r="D290" s="251" t="s">
        <v>429</v>
      </c>
      <c r="E290" s="252">
        <v>32662</v>
      </c>
      <c r="F290" s="251" t="s">
        <v>152</v>
      </c>
      <c r="G290">
        <v>1</v>
      </c>
    </row>
    <row r="291" spans="1:7" ht="15" customHeight="1">
      <c r="A291" s="250">
        <v>37673</v>
      </c>
      <c r="B291" s="251" t="s">
        <v>529</v>
      </c>
      <c r="C291" s="251" t="s">
        <v>1185</v>
      </c>
      <c r="D291" s="251" t="s">
        <v>1186</v>
      </c>
      <c r="E291" s="252">
        <v>26129</v>
      </c>
      <c r="F291" s="251" t="s">
        <v>152</v>
      </c>
      <c r="G291">
        <v>1</v>
      </c>
    </row>
    <row r="292" spans="1:7" ht="15" customHeight="1">
      <c r="A292" s="250">
        <v>34692</v>
      </c>
      <c r="B292" s="251" t="s">
        <v>529</v>
      </c>
      <c r="C292" s="251" t="s">
        <v>1187</v>
      </c>
      <c r="D292" s="251" t="s">
        <v>259</v>
      </c>
      <c r="E292" s="252">
        <v>32839</v>
      </c>
      <c r="F292" s="251" t="s">
        <v>152</v>
      </c>
      <c r="G292">
        <v>1</v>
      </c>
    </row>
    <row r="293" spans="1:7" ht="15" customHeight="1">
      <c r="A293" s="250">
        <v>41146</v>
      </c>
      <c r="B293" s="251" t="s">
        <v>529</v>
      </c>
      <c r="C293" s="251" t="s">
        <v>491</v>
      </c>
      <c r="D293" s="251" t="s">
        <v>168</v>
      </c>
      <c r="E293" s="252">
        <v>25955</v>
      </c>
      <c r="F293" s="251" t="s">
        <v>152</v>
      </c>
      <c r="G293">
        <v>1</v>
      </c>
    </row>
    <row r="294" spans="1:7" ht="15" customHeight="1">
      <c r="A294" s="250">
        <v>26807</v>
      </c>
      <c r="B294" s="251" t="s">
        <v>529</v>
      </c>
      <c r="C294" s="251" t="s">
        <v>491</v>
      </c>
      <c r="D294" s="251" t="s">
        <v>440</v>
      </c>
      <c r="E294" s="252">
        <v>33202</v>
      </c>
      <c r="F294" s="251" t="s">
        <v>152</v>
      </c>
      <c r="G294">
        <v>1</v>
      </c>
    </row>
    <row r="295" spans="1:7" ht="15" customHeight="1">
      <c r="A295" s="250">
        <v>30780</v>
      </c>
      <c r="B295" s="251" t="s">
        <v>529</v>
      </c>
      <c r="C295" s="251" t="s">
        <v>491</v>
      </c>
      <c r="D295" s="251" t="s">
        <v>278</v>
      </c>
      <c r="E295" s="252">
        <v>29057</v>
      </c>
      <c r="F295" s="251" t="s">
        <v>152</v>
      </c>
      <c r="G295">
        <v>1</v>
      </c>
    </row>
    <row r="296" spans="1:7" ht="15" customHeight="1">
      <c r="A296" s="250">
        <v>41145</v>
      </c>
      <c r="B296" s="251" t="s">
        <v>529</v>
      </c>
      <c r="C296" s="251" t="s">
        <v>491</v>
      </c>
      <c r="D296" s="251" t="s">
        <v>1188</v>
      </c>
      <c r="E296" s="252">
        <v>23057</v>
      </c>
      <c r="F296" s="251" t="s">
        <v>152</v>
      </c>
      <c r="G296">
        <v>1</v>
      </c>
    </row>
    <row r="297" spans="1:7" ht="15" customHeight="1">
      <c r="A297" s="250">
        <v>12756</v>
      </c>
      <c r="B297" s="251" t="s">
        <v>529</v>
      </c>
      <c r="C297" s="251" t="s">
        <v>1189</v>
      </c>
      <c r="D297" s="251" t="s">
        <v>1191</v>
      </c>
      <c r="E297" s="252">
        <v>14528</v>
      </c>
      <c r="F297" s="251" t="s">
        <v>152</v>
      </c>
      <c r="G297">
        <v>1</v>
      </c>
    </row>
    <row r="298" spans="1:7" ht="15" customHeight="1">
      <c r="A298" s="250">
        <v>12757</v>
      </c>
      <c r="B298" s="251" t="s">
        <v>529</v>
      </c>
      <c r="C298" s="251" t="s">
        <v>1189</v>
      </c>
      <c r="D298" s="251" t="s">
        <v>1190</v>
      </c>
      <c r="E298" s="252">
        <v>23888</v>
      </c>
      <c r="F298" s="251" t="s">
        <v>152</v>
      </c>
      <c r="G298">
        <v>1</v>
      </c>
    </row>
    <row r="299" spans="1:7" ht="15" customHeight="1">
      <c r="A299" s="250">
        <v>37672</v>
      </c>
      <c r="B299" s="251" t="s">
        <v>529</v>
      </c>
      <c r="C299" s="251" t="s">
        <v>1192</v>
      </c>
      <c r="D299" s="251" t="s">
        <v>187</v>
      </c>
      <c r="E299" s="252">
        <v>32135</v>
      </c>
      <c r="F299" s="251" t="s">
        <v>152</v>
      </c>
      <c r="G299">
        <v>1</v>
      </c>
    </row>
    <row r="300" spans="1:7" ht="15" customHeight="1">
      <c r="A300" s="250">
        <v>24483</v>
      </c>
      <c r="B300" s="251" t="s">
        <v>529</v>
      </c>
      <c r="C300" s="251" t="s">
        <v>258</v>
      </c>
      <c r="D300" s="251" t="s">
        <v>1193</v>
      </c>
      <c r="E300" s="252">
        <v>32806</v>
      </c>
      <c r="F300" s="251" t="s">
        <v>152</v>
      </c>
      <c r="G300">
        <v>1</v>
      </c>
    </row>
    <row r="301" spans="1:7" ht="15" customHeight="1">
      <c r="A301" s="250">
        <v>13019</v>
      </c>
      <c r="B301" s="251" t="s">
        <v>529</v>
      </c>
      <c r="C301" s="251" t="s">
        <v>258</v>
      </c>
      <c r="D301" s="251" t="s">
        <v>355</v>
      </c>
      <c r="E301" s="252">
        <v>26440</v>
      </c>
      <c r="F301" s="251" t="s">
        <v>152</v>
      </c>
      <c r="G301">
        <v>1</v>
      </c>
    </row>
    <row r="302" spans="1:7" ht="15" customHeight="1">
      <c r="A302" s="250">
        <v>26728</v>
      </c>
      <c r="B302" s="251" t="s">
        <v>529</v>
      </c>
      <c r="C302" s="251" t="s">
        <v>258</v>
      </c>
      <c r="D302" s="251" t="s">
        <v>201</v>
      </c>
      <c r="E302" s="252">
        <v>32826</v>
      </c>
      <c r="F302" s="251" t="s">
        <v>152</v>
      </c>
      <c r="G302">
        <v>1</v>
      </c>
    </row>
    <row r="303" spans="1:7" ht="15" customHeight="1">
      <c r="A303" s="250">
        <v>13018</v>
      </c>
      <c r="B303" s="251" t="s">
        <v>529</v>
      </c>
      <c r="C303" s="251" t="s">
        <v>258</v>
      </c>
      <c r="D303" s="251" t="s">
        <v>365</v>
      </c>
      <c r="E303" s="252">
        <v>30218</v>
      </c>
      <c r="F303" s="251" t="s">
        <v>152</v>
      </c>
      <c r="G303">
        <v>1</v>
      </c>
    </row>
    <row r="304" spans="1:7" ht="15" customHeight="1">
      <c r="A304" s="250">
        <v>41147</v>
      </c>
      <c r="B304" s="251" t="s">
        <v>529</v>
      </c>
      <c r="C304" s="251" t="s">
        <v>258</v>
      </c>
      <c r="D304" s="251" t="s">
        <v>1194</v>
      </c>
      <c r="E304" s="252">
        <v>32893</v>
      </c>
      <c r="F304" s="251" t="s">
        <v>152</v>
      </c>
      <c r="G304">
        <v>1</v>
      </c>
    </row>
    <row r="305" spans="1:7" ht="15" customHeight="1">
      <c r="A305" s="250">
        <v>27783</v>
      </c>
      <c r="B305" s="251" t="s">
        <v>529</v>
      </c>
      <c r="C305" s="251" t="s">
        <v>258</v>
      </c>
      <c r="D305" s="251" t="s">
        <v>196</v>
      </c>
      <c r="E305" s="252">
        <v>23650</v>
      </c>
      <c r="F305" s="251" t="s">
        <v>152</v>
      </c>
      <c r="G305">
        <v>1</v>
      </c>
    </row>
    <row r="306" spans="1:7" ht="15" customHeight="1">
      <c r="A306" s="250">
        <v>35104</v>
      </c>
      <c r="B306" s="251" t="s">
        <v>529</v>
      </c>
      <c r="C306" s="251" t="s">
        <v>1195</v>
      </c>
      <c r="D306" s="251" t="s">
        <v>445</v>
      </c>
      <c r="E306" s="252">
        <v>32034</v>
      </c>
      <c r="F306" s="251" t="s">
        <v>152</v>
      </c>
      <c r="G306">
        <v>1</v>
      </c>
    </row>
    <row r="307" spans="1:7" ht="15" customHeight="1">
      <c r="A307" s="250">
        <v>37808</v>
      </c>
      <c r="B307" s="251" t="s">
        <v>529</v>
      </c>
      <c r="C307" s="251" t="s">
        <v>333</v>
      </c>
      <c r="D307" s="251" t="s">
        <v>285</v>
      </c>
      <c r="E307" s="252">
        <v>33486</v>
      </c>
      <c r="F307" s="251" t="s">
        <v>152</v>
      </c>
      <c r="G307">
        <v>1</v>
      </c>
    </row>
    <row r="308" spans="1:7" ht="15" customHeight="1">
      <c r="A308" s="250">
        <v>13334</v>
      </c>
      <c r="B308" s="251" t="s">
        <v>529</v>
      </c>
      <c r="C308" s="251" t="s">
        <v>380</v>
      </c>
      <c r="D308" s="251" t="s">
        <v>183</v>
      </c>
      <c r="E308" s="252">
        <v>28376</v>
      </c>
      <c r="F308" s="251" t="s">
        <v>152</v>
      </c>
      <c r="G308">
        <v>1</v>
      </c>
    </row>
    <row r="309" spans="1:7" ht="15" customHeight="1">
      <c r="A309" s="250">
        <v>34709</v>
      </c>
      <c r="B309" s="251" t="s">
        <v>529</v>
      </c>
      <c r="C309" s="251" t="s">
        <v>310</v>
      </c>
      <c r="D309" s="251" t="s">
        <v>189</v>
      </c>
      <c r="E309" s="252">
        <v>32193</v>
      </c>
      <c r="F309" s="251" t="s">
        <v>152</v>
      </c>
      <c r="G309">
        <v>1</v>
      </c>
    </row>
    <row r="310" spans="1:7" ht="15" customHeight="1">
      <c r="A310" s="250">
        <v>37649</v>
      </c>
      <c r="B310" s="251" t="s">
        <v>529</v>
      </c>
      <c r="C310" s="251" t="s">
        <v>310</v>
      </c>
      <c r="D310" s="251" t="s">
        <v>1196</v>
      </c>
      <c r="E310" s="252">
        <v>31594</v>
      </c>
      <c r="F310" s="251" t="s">
        <v>152</v>
      </c>
      <c r="G310">
        <v>1</v>
      </c>
    </row>
    <row r="311" spans="1:7" ht="15" customHeight="1">
      <c r="A311" s="250">
        <v>41149</v>
      </c>
      <c r="B311" s="251" t="s">
        <v>529</v>
      </c>
      <c r="C311" s="251" t="s">
        <v>310</v>
      </c>
      <c r="D311" s="251" t="s">
        <v>1197</v>
      </c>
      <c r="E311" s="252">
        <v>33696</v>
      </c>
      <c r="F311" s="251" t="s">
        <v>152</v>
      </c>
      <c r="G311">
        <v>1</v>
      </c>
    </row>
    <row r="312" spans="1:7" ht="15" customHeight="1">
      <c r="A312" s="250">
        <v>21517</v>
      </c>
      <c r="B312" s="251" t="s">
        <v>529</v>
      </c>
      <c r="C312" s="251" t="s">
        <v>623</v>
      </c>
      <c r="D312" s="251" t="s">
        <v>1198</v>
      </c>
      <c r="E312" s="252">
        <v>31680</v>
      </c>
      <c r="F312" s="251" t="s">
        <v>152</v>
      </c>
      <c r="G312">
        <v>1</v>
      </c>
    </row>
    <row r="313" spans="1:7" ht="15" customHeight="1">
      <c r="A313" s="250">
        <v>22510</v>
      </c>
      <c r="B313" s="251" t="s">
        <v>529</v>
      </c>
      <c r="C313" s="251" t="s">
        <v>1199</v>
      </c>
      <c r="D313" s="251" t="s">
        <v>187</v>
      </c>
      <c r="E313" s="252">
        <v>12852</v>
      </c>
      <c r="F313" s="251" t="s">
        <v>152</v>
      </c>
      <c r="G313">
        <v>1</v>
      </c>
    </row>
    <row r="314" spans="1:7" ht="15" customHeight="1">
      <c r="A314" s="250">
        <v>41150</v>
      </c>
      <c r="B314" s="251" t="s">
        <v>529</v>
      </c>
      <c r="C314" s="251" t="s">
        <v>1200</v>
      </c>
      <c r="D314" s="251" t="s">
        <v>332</v>
      </c>
      <c r="E314" s="252">
        <v>33137</v>
      </c>
      <c r="F314" s="251" t="s">
        <v>152</v>
      </c>
      <c r="G314">
        <v>1</v>
      </c>
    </row>
    <row r="315" spans="1:7" ht="15" customHeight="1">
      <c r="A315" s="250">
        <v>24440</v>
      </c>
      <c r="B315" s="251" t="s">
        <v>529</v>
      </c>
      <c r="C315" s="251" t="s">
        <v>462</v>
      </c>
      <c r="D315" s="251" t="s">
        <v>287</v>
      </c>
      <c r="E315" s="252">
        <v>31509</v>
      </c>
      <c r="F315" s="251" t="s">
        <v>152</v>
      </c>
      <c r="G315">
        <v>1</v>
      </c>
    </row>
    <row r="316" spans="1:7" ht="15" customHeight="1">
      <c r="A316" s="250">
        <v>13506</v>
      </c>
      <c r="B316" s="251" t="s">
        <v>529</v>
      </c>
      <c r="C316" s="251" t="s">
        <v>462</v>
      </c>
      <c r="D316" s="251" t="s">
        <v>199</v>
      </c>
      <c r="E316" s="252">
        <v>29837</v>
      </c>
      <c r="F316" s="251" t="s">
        <v>152</v>
      </c>
      <c r="G316">
        <v>1</v>
      </c>
    </row>
    <row r="317" spans="1:7" ht="15" customHeight="1">
      <c r="A317" s="250">
        <v>35497</v>
      </c>
      <c r="B317" s="251" t="s">
        <v>529</v>
      </c>
      <c r="C317" s="251" t="s">
        <v>1201</v>
      </c>
      <c r="D317" s="251" t="s">
        <v>228</v>
      </c>
      <c r="E317" s="252">
        <v>25600</v>
      </c>
      <c r="F317" s="251" t="s">
        <v>152</v>
      </c>
      <c r="G317">
        <v>1</v>
      </c>
    </row>
    <row r="318" spans="1:7" ht="15" customHeight="1">
      <c r="A318" s="250">
        <v>30793</v>
      </c>
      <c r="B318" s="251" t="s">
        <v>529</v>
      </c>
      <c r="C318" s="251" t="s">
        <v>1202</v>
      </c>
      <c r="D318" s="251" t="s">
        <v>1203</v>
      </c>
      <c r="E318" s="252">
        <v>28785</v>
      </c>
      <c r="F318" s="251" t="s">
        <v>152</v>
      </c>
      <c r="G318">
        <v>1</v>
      </c>
    </row>
    <row r="319" spans="1:7" ht="15" customHeight="1">
      <c r="A319" s="250">
        <v>19802</v>
      </c>
      <c r="B319" s="251" t="s">
        <v>529</v>
      </c>
      <c r="C319" s="251" t="s">
        <v>1204</v>
      </c>
      <c r="D319" s="251" t="s">
        <v>279</v>
      </c>
      <c r="E319" s="252">
        <v>29565</v>
      </c>
      <c r="F319" s="251" t="s">
        <v>152</v>
      </c>
      <c r="G319">
        <v>1</v>
      </c>
    </row>
    <row r="320" spans="1:7" ht="15" customHeight="1">
      <c r="A320" s="250">
        <v>13684</v>
      </c>
      <c r="B320" s="251" t="s">
        <v>529</v>
      </c>
      <c r="C320" s="251" t="s">
        <v>264</v>
      </c>
      <c r="D320" s="251" t="s">
        <v>1205</v>
      </c>
      <c r="E320" s="252">
        <v>14882</v>
      </c>
      <c r="F320" s="251" t="s">
        <v>152</v>
      </c>
      <c r="G320">
        <v>1</v>
      </c>
    </row>
    <row r="321" spans="1:7" ht="15" customHeight="1">
      <c r="A321" s="250">
        <v>30785</v>
      </c>
      <c r="B321" s="251" t="s">
        <v>529</v>
      </c>
      <c r="C321" s="251" t="s">
        <v>264</v>
      </c>
      <c r="D321" s="251" t="s">
        <v>245</v>
      </c>
      <c r="E321" s="252">
        <v>33323</v>
      </c>
      <c r="F321" s="251" t="s">
        <v>152</v>
      </c>
      <c r="G321">
        <v>1</v>
      </c>
    </row>
    <row r="322" spans="1:7" ht="15" customHeight="1">
      <c r="A322" s="250">
        <v>26714</v>
      </c>
      <c r="B322" s="251" t="s">
        <v>529</v>
      </c>
      <c r="C322" s="251" t="s">
        <v>1206</v>
      </c>
      <c r="D322" s="251" t="s">
        <v>285</v>
      </c>
      <c r="E322" s="252">
        <v>30796</v>
      </c>
      <c r="F322" s="251" t="s">
        <v>152</v>
      </c>
      <c r="G322">
        <v>1</v>
      </c>
    </row>
    <row r="323" spans="1:7" ht="15" customHeight="1">
      <c r="A323" s="250">
        <v>41151</v>
      </c>
      <c r="B323" s="251" t="s">
        <v>529</v>
      </c>
      <c r="C323" s="251" t="s">
        <v>1207</v>
      </c>
      <c r="D323" s="251" t="s">
        <v>839</v>
      </c>
      <c r="E323" s="252">
        <v>34368</v>
      </c>
      <c r="F323" s="251" t="s">
        <v>152</v>
      </c>
      <c r="G323">
        <v>1</v>
      </c>
    </row>
    <row r="324" spans="1:7" ht="15" customHeight="1">
      <c r="A324" s="250">
        <v>35105</v>
      </c>
      <c r="B324" s="251" t="s">
        <v>529</v>
      </c>
      <c r="C324" s="251" t="s">
        <v>265</v>
      </c>
      <c r="D324" s="251" t="s">
        <v>259</v>
      </c>
      <c r="E324" s="252">
        <v>31822</v>
      </c>
      <c r="F324" s="251" t="s">
        <v>152</v>
      </c>
      <c r="G324">
        <v>1</v>
      </c>
    </row>
    <row r="325" spans="1:7" ht="15" customHeight="1">
      <c r="A325" s="250">
        <v>13778</v>
      </c>
      <c r="B325" s="251" t="s">
        <v>529</v>
      </c>
      <c r="C325" s="251" t="s">
        <v>265</v>
      </c>
      <c r="D325" s="251" t="s">
        <v>228</v>
      </c>
      <c r="E325" s="252">
        <v>31577</v>
      </c>
      <c r="F325" s="251" t="s">
        <v>152</v>
      </c>
      <c r="G325">
        <v>1</v>
      </c>
    </row>
    <row r="326" spans="1:7" ht="15" customHeight="1">
      <c r="A326" s="250">
        <v>13802</v>
      </c>
      <c r="B326" s="251" t="s">
        <v>529</v>
      </c>
      <c r="C326" s="251" t="s">
        <v>265</v>
      </c>
      <c r="D326" s="251" t="s">
        <v>232</v>
      </c>
      <c r="E326" s="252">
        <v>30772</v>
      </c>
      <c r="F326" s="251" t="s">
        <v>152</v>
      </c>
      <c r="G326">
        <v>1</v>
      </c>
    </row>
    <row r="327" spans="1:7" ht="15" customHeight="1">
      <c r="A327" s="250">
        <v>19809</v>
      </c>
      <c r="B327" s="251" t="s">
        <v>529</v>
      </c>
      <c r="C327" s="251" t="s">
        <v>265</v>
      </c>
      <c r="D327" s="251" t="s">
        <v>1020</v>
      </c>
      <c r="E327" s="252">
        <v>31774</v>
      </c>
      <c r="F327" s="251" t="s">
        <v>152</v>
      </c>
      <c r="G327">
        <v>1</v>
      </c>
    </row>
    <row r="328" spans="1:7" ht="15" customHeight="1">
      <c r="A328" s="250">
        <v>13779</v>
      </c>
      <c r="B328" s="251" t="s">
        <v>529</v>
      </c>
      <c r="C328" s="251" t="s">
        <v>265</v>
      </c>
      <c r="D328" s="251" t="s">
        <v>1208</v>
      </c>
      <c r="E328" s="252">
        <v>32182</v>
      </c>
      <c r="F328" s="251" t="s">
        <v>152</v>
      </c>
      <c r="G328">
        <v>1</v>
      </c>
    </row>
    <row r="329" spans="1:7" ht="15" customHeight="1">
      <c r="A329" s="250">
        <v>31377</v>
      </c>
      <c r="B329" s="251" t="s">
        <v>529</v>
      </c>
      <c r="C329" s="251" t="s">
        <v>1412</v>
      </c>
      <c r="D329" s="251" t="s">
        <v>1087</v>
      </c>
      <c r="E329" s="252">
        <v>29587</v>
      </c>
      <c r="F329" s="251" t="s">
        <v>152</v>
      </c>
      <c r="G329">
        <v>1</v>
      </c>
    </row>
    <row r="330" spans="1:7" ht="15" customHeight="1">
      <c r="A330" s="250">
        <v>13960</v>
      </c>
      <c r="B330" s="251" t="s">
        <v>529</v>
      </c>
      <c r="C330" s="251" t="s">
        <v>1209</v>
      </c>
      <c r="D330" s="251" t="s">
        <v>1210</v>
      </c>
      <c r="E330" s="252">
        <v>23046</v>
      </c>
      <c r="F330" s="251" t="s">
        <v>152</v>
      </c>
      <c r="G330">
        <v>1</v>
      </c>
    </row>
    <row r="331" spans="1:7" ht="15" customHeight="1">
      <c r="A331" s="250">
        <v>37158</v>
      </c>
      <c r="B331" s="251" t="s">
        <v>529</v>
      </c>
      <c r="C331" s="251" t="s">
        <v>1211</v>
      </c>
      <c r="D331" s="251" t="s">
        <v>1212</v>
      </c>
      <c r="E331" s="252">
        <v>30320</v>
      </c>
      <c r="F331" s="251" t="s">
        <v>152</v>
      </c>
      <c r="G331">
        <v>1</v>
      </c>
    </row>
    <row r="332" spans="1:7" ht="15" customHeight="1">
      <c r="A332" s="250">
        <v>14097</v>
      </c>
      <c r="B332" s="251" t="s">
        <v>529</v>
      </c>
      <c r="C332" s="251" t="s">
        <v>1213</v>
      </c>
      <c r="D332" s="251" t="s">
        <v>262</v>
      </c>
      <c r="E332" s="252">
        <v>26915</v>
      </c>
      <c r="F332" s="251" t="s">
        <v>152</v>
      </c>
      <c r="G332">
        <v>1</v>
      </c>
    </row>
    <row r="333" spans="1:7" ht="15" customHeight="1">
      <c r="A333" s="250">
        <v>14102</v>
      </c>
      <c r="B333" s="251" t="s">
        <v>529</v>
      </c>
      <c r="C333" s="251" t="s">
        <v>1214</v>
      </c>
      <c r="D333" s="251" t="s">
        <v>367</v>
      </c>
      <c r="E333" s="252">
        <v>17626</v>
      </c>
      <c r="F333" s="251" t="s">
        <v>152</v>
      </c>
      <c r="G333">
        <v>1</v>
      </c>
    </row>
    <row r="334" spans="1:7" ht="15" customHeight="1">
      <c r="A334" s="250">
        <v>14105</v>
      </c>
      <c r="B334" s="251" t="s">
        <v>529</v>
      </c>
      <c r="C334" s="251" t="s">
        <v>1215</v>
      </c>
      <c r="D334" s="251" t="s">
        <v>232</v>
      </c>
      <c r="E334" s="252">
        <v>27983</v>
      </c>
      <c r="F334" s="251" t="s">
        <v>152</v>
      </c>
      <c r="G334">
        <v>1</v>
      </c>
    </row>
    <row r="335" spans="1:7" ht="15" customHeight="1">
      <c r="A335" s="250">
        <v>41883</v>
      </c>
      <c r="B335" s="251" t="s">
        <v>529</v>
      </c>
      <c r="C335" s="251" t="s">
        <v>759</v>
      </c>
      <c r="D335" s="251" t="s">
        <v>182</v>
      </c>
      <c r="E335" s="252">
        <v>33095</v>
      </c>
      <c r="F335" s="251" t="s">
        <v>152</v>
      </c>
      <c r="G335">
        <v>1</v>
      </c>
    </row>
    <row r="336" spans="1:7" ht="15" customHeight="1">
      <c r="A336" s="250">
        <v>27484</v>
      </c>
      <c r="B336" s="251" t="s">
        <v>529</v>
      </c>
      <c r="C336" s="251" t="s">
        <v>266</v>
      </c>
      <c r="D336" s="251" t="s">
        <v>384</v>
      </c>
      <c r="E336" s="252">
        <v>26612</v>
      </c>
      <c r="F336" s="251" t="s">
        <v>152</v>
      </c>
      <c r="G336">
        <v>1</v>
      </c>
    </row>
    <row r="337" spans="1:7" ht="15" customHeight="1">
      <c r="A337" s="250">
        <v>41153</v>
      </c>
      <c r="B337" s="251" t="s">
        <v>529</v>
      </c>
      <c r="C337" s="251" t="s">
        <v>266</v>
      </c>
      <c r="D337" s="251" t="s">
        <v>200</v>
      </c>
      <c r="E337" s="252">
        <v>22999</v>
      </c>
      <c r="F337" s="251" t="s">
        <v>152</v>
      </c>
      <c r="G337">
        <v>1</v>
      </c>
    </row>
    <row r="338" spans="1:7" ht="15" customHeight="1">
      <c r="A338" s="250">
        <v>36621</v>
      </c>
      <c r="B338" s="251" t="s">
        <v>529</v>
      </c>
      <c r="C338" s="251" t="s">
        <v>266</v>
      </c>
      <c r="D338" s="251" t="s">
        <v>913</v>
      </c>
      <c r="E338" s="252">
        <v>24583</v>
      </c>
      <c r="F338" s="251" t="s">
        <v>152</v>
      </c>
      <c r="G338">
        <v>1</v>
      </c>
    </row>
    <row r="339" spans="1:7" ht="15" customHeight="1">
      <c r="A339" s="250">
        <v>28883</v>
      </c>
      <c r="B339" s="251" t="s">
        <v>529</v>
      </c>
      <c r="C339" s="251" t="s">
        <v>1216</v>
      </c>
      <c r="D339" s="251" t="s">
        <v>183</v>
      </c>
      <c r="E339" s="252">
        <v>32153</v>
      </c>
      <c r="F339" s="251" t="s">
        <v>152</v>
      </c>
      <c r="G339">
        <v>1</v>
      </c>
    </row>
    <row r="340" spans="1:7" ht="15" customHeight="1">
      <c r="A340" s="250">
        <v>32150</v>
      </c>
      <c r="B340" s="251" t="s">
        <v>529</v>
      </c>
      <c r="C340" s="251" t="s">
        <v>1216</v>
      </c>
      <c r="D340" s="251" t="s">
        <v>281</v>
      </c>
      <c r="E340" s="252">
        <v>32626</v>
      </c>
      <c r="F340" s="251" t="s">
        <v>152</v>
      </c>
      <c r="G340">
        <v>1</v>
      </c>
    </row>
    <row r="341" spans="1:7" ht="15" customHeight="1">
      <c r="A341" s="250">
        <v>41459</v>
      </c>
      <c r="B341" s="251" t="s">
        <v>529</v>
      </c>
      <c r="C341" s="251" t="s">
        <v>1217</v>
      </c>
      <c r="D341" s="251" t="s">
        <v>218</v>
      </c>
      <c r="E341" s="252">
        <v>30686</v>
      </c>
      <c r="F341" s="251" t="s">
        <v>152</v>
      </c>
      <c r="G341">
        <v>1</v>
      </c>
    </row>
    <row r="342" spans="1:7" ht="15" customHeight="1">
      <c r="A342" s="250">
        <v>30790</v>
      </c>
      <c r="B342" s="251" t="s">
        <v>529</v>
      </c>
      <c r="C342" s="251" t="s">
        <v>1218</v>
      </c>
      <c r="D342" s="251" t="s">
        <v>261</v>
      </c>
      <c r="E342" s="252">
        <v>31543</v>
      </c>
      <c r="F342" s="251" t="s">
        <v>152</v>
      </c>
      <c r="G342">
        <v>1</v>
      </c>
    </row>
    <row r="343" spans="1:7" ht="15" customHeight="1">
      <c r="A343" s="250">
        <v>34715</v>
      </c>
      <c r="B343" s="251" t="s">
        <v>529</v>
      </c>
      <c r="C343" s="251" t="s">
        <v>306</v>
      </c>
      <c r="D343" s="251" t="s">
        <v>222</v>
      </c>
      <c r="E343" s="252">
        <v>32170</v>
      </c>
      <c r="F343" s="251" t="s">
        <v>152</v>
      </c>
      <c r="G343">
        <v>1</v>
      </c>
    </row>
    <row r="344" spans="1:7" ht="15" customHeight="1">
      <c r="A344" s="250">
        <v>14661</v>
      </c>
      <c r="B344" s="251" t="s">
        <v>529</v>
      </c>
      <c r="C344" s="251" t="s">
        <v>308</v>
      </c>
      <c r="D344" s="251" t="s">
        <v>348</v>
      </c>
      <c r="E344" s="252">
        <v>25474</v>
      </c>
      <c r="F344" s="251" t="s">
        <v>152</v>
      </c>
      <c r="G344">
        <v>1</v>
      </c>
    </row>
    <row r="345" spans="1:7" ht="15" customHeight="1">
      <c r="A345" s="250">
        <v>41157</v>
      </c>
      <c r="B345" s="251" t="s">
        <v>529</v>
      </c>
      <c r="C345" s="251" t="s">
        <v>1219</v>
      </c>
      <c r="D345" s="251" t="s">
        <v>490</v>
      </c>
      <c r="E345" s="252">
        <v>28839</v>
      </c>
      <c r="F345" s="251" t="s">
        <v>152</v>
      </c>
      <c r="G345">
        <v>1</v>
      </c>
    </row>
    <row r="346" spans="1:7" ht="15" customHeight="1">
      <c r="A346" s="250">
        <v>41158</v>
      </c>
      <c r="B346" s="251" t="s">
        <v>529</v>
      </c>
      <c r="C346" s="251" t="s">
        <v>465</v>
      </c>
      <c r="D346" s="251" t="s">
        <v>224</v>
      </c>
      <c r="E346" s="252">
        <v>33775</v>
      </c>
      <c r="F346" s="251" t="s">
        <v>152</v>
      </c>
      <c r="G346">
        <v>1</v>
      </c>
    </row>
    <row r="347" spans="1:7" ht="15" customHeight="1">
      <c r="A347" s="250">
        <v>41160</v>
      </c>
      <c r="B347" s="251" t="s">
        <v>529</v>
      </c>
      <c r="C347" s="251" t="s">
        <v>465</v>
      </c>
      <c r="D347" s="251" t="s">
        <v>587</v>
      </c>
      <c r="E347" s="252">
        <v>33397</v>
      </c>
      <c r="F347" s="251" t="s">
        <v>152</v>
      </c>
      <c r="G347">
        <v>1</v>
      </c>
    </row>
    <row r="348" spans="1:7" ht="15" customHeight="1">
      <c r="A348" s="250">
        <v>14894</v>
      </c>
      <c r="B348" s="251" t="s">
        <v>529</v>
      </c>
      <c r="C348" s="251" t="s">
        <v>336</v>
      </c>
      <c r="D348" s="251" t="s">
        <v>405</v>
      </c>
      <c r="E348" s="252">
        <v>17190</v>
      </c>
      <c r="F348" s="251" t="s">
        <v>152</v>
      </c>
      <c r="G348">
        <v>1</v>
      </c>
    </row>
    <row r="349" spans="1:7" ht="15" customHeight="1">
      <c r="A349" s="250">
        <v>14946</v>
      </c>
      <c r="B349" s="251" t="s">
        <v>529</v>
      </c>
      <c r="C349" s="251" t="s">
        <v>337</v>
      </c>
      <c r="D349" s="251" t="s">
        <v>703</v>
      </c>
      <c r="E349" s="252">
        <v>21314</v>
      </c>
      <c r="F349" s="251" t="s">
        <v>152</v>
      </c>
      <c r="G349">
        <v>1</v>
      </c>
    </row>
    <row r="350" spans="1:7" ht="15" customHeight="1">
      <c r="A350" s="250">
        <v>14974</v>
      </c>
      <c r="B350" s="251" t="s">
        <v>529</v>
      </c>
      <c r="C350" s="251" t="s">
        <v>1220</v>
      </c>
      <c r="D350" s="251" t="s">
        <v>201</v>
      </c>
      <c r="E350" s="252">
        <v>32060</v>
      </c>
      <c r="F350" s="251" t="s">
        <v>152</v>
      </c>
      <c r="G350">
        <v>1</v>
      </c>
    </row>
    <row r="351" spans="1:7" ht="15" customHeight="1">
      <c r="A351" s="250">
        <v>35109</v>
      </c>
      <c r="B351" s="251" t="s">
        <v>529</v>
      </c>
      <c r="C351" s="251" t="s">
        <v>1220</v>
      </c>
      <c r="D351" s="251" t="s">
        <v>196</v>
      </c>
      <c r="E351" s="252">
        <v>28203</v>
      </c>
      <c r="F351" s="251" t="s">
        <v>152</v>
      </c>
      <c r="G351">
        <v>1</v>
      </c>
    </row>
    <row r="352" spans="1:7" ht="15" customHeight="1">
      <c r="A352" s="250">
        <v>14975</v>
      </c>
      <c r="B352" s="251" t="s">
        <v>529</v>
      </c>
      <c r="C352" s="251" t="s">
        <v>1220</v>
      </c>
      <c r="D352" s="251" t="s">
        <v>194</v>
      </c>
      <c r="E352" s="252">
        <v>30385</v>
      </c>
      <c r="F352" s="251" t="s">
        <v>152</v>
      </c>
      <c r="G352">
        <v>1</v>
      </c>
    </row>
    <row r="353" spans="1:7" ht="15" customHeight="1">
      <c r="A353" s="250">
        <v>35107</v>
      </c>
      <c r="B353" s="251" t="s">
        <v>529</v>
      </c>
      <c r="C353" s="251" t="s">
        <v>1220</v>
      </c>
      <c r="D353" s="251" t="s">
        <v>214</v>
      </c>
      <c r="E353" s="252">
        <v>32773</v>
      </c>
      <c r="F353" s="251" t="s">
        <v>152</v>
      </c>
      <c r="G353">
        <v>1</v>
      </c>
    </row>
    <row r="354" spans="1:7" ht="15" customHeight="1">
      <c r="A354" s="250">
        <v>19828</v>
      </c>
      <c r="B354" s="251" t="s">
        <v>529</v>
      </c>
      <c r="C354" s="251" t="s">
        <v>390</v>
      </c>
      <c r="D354" s="251" t="s">
        <v>196</v>
      </c>
      <c r="E354" s="252">
        <v>21602</v>
      </c>
      <c r="F354" s="251" t="s">
        <v>152</v>
      </c>
      <c r="G354">
        <v>1</v>
      </c>
    </row>
    <row r="355" spans="1:7" ht="15" customHeight="1">
      <c r="A355" s="250">
        <v>23475</v>
      </c>
      <c r="B355" s="251" t="s">
        <v>529</v>
      </c>
      <c r="C355" s="251" t="s">
        <v>309</v>
      </c>
      <c r="D355" s="251" t="s">
        <v>164</v>
      </c>
      <c r="E355" s="252">
        <v>31358</v>
      </c>
      <c r="F355" s="251" t="s">
        <v>152</v>
      </c>
      <c r="G355">
        <v>1</v>
      </c>
    </row>
    <row r="356" spans="1:7" ht="15" customHeight="1">
      <c r="A356" s="250">
        <v>35122</v>
      </c>
      <c r="B356" s="251" t="s">
        <v>529</v>
      </c>
      <c r="C356" s="251" t="s">
        <v>309</v>
      </c>
      <c r="D356" s="251" t="s">
        <v>191</v>
      </c>
      <c r="E356" s="252">
        <v>32591</v>
      </c>
      <c r="F356" s="251" t="s">
        <v>152</v>
      </c>
      <c r="G356">
        <v>1</v>
      </c>
    </row>
    <row r="357" spans="1:7" ht="15" customHeight="1">
      <c r="A357" s="250">
        <v>15371</v>
      </c>
      <c r="B357" s="251" t="s">
        <v>529</v>
      </c>
      <c r="C357" s="251" t="s">
        <v>1221</v>
      </c>
      <c r="D357" s="251" t="s">
        <v>299</v>
      </c>
      <c r="E357" s="252">
        <v>10152</v>
      </c>
      <c r="F357" s="251" t="s">
        <v>152</v>
      </c>
      <c r="G357">
        <v>1</v>
      </c>
    </row>
    <row r="358" spans="1:7" ht="15" customHeight="1">
      <c r="A358" s="250">
        <v>41163</v>
      </c>
      <c r="B358" s="251" t="s">
        <v>529</v>
      </c>
      <c r="C358" s="251" t="s">
        <v>1222</v>
      </c>
      <c r="D358" s="251" t="s">
        <v>279</v>
      </c>
      <c r="E358" s="252">
        <v>22121</v>
      </c>
      <c r="F358" s="251" t="s">
        <v>152</v>
      </c>
      <c r="G358">
        <v>1</v>
      </c>
    </row>
    <row r="359" spans="1:7" ht="15" customHeight="1">
      <c r="A359" s="250">
        <v>15547</v>
      </c>
      <c r="B359" s="251" t="s">
        <v>529</v>
      </c>
      <c r="C359" s="251" t="s">
        <v>1223</v>
      </c>
      <c r="D359" s="251" t="s">
        <v>173</v>
      </c>
      <c r="E359" s="252">
        <v>20406</v>
      </c>
      <c r="F359" s="251" t="s">
        <v>152</v>
      </c>
      <c r="G359">
        <v>1</v>
      </c>
    </row>
    <row r="360" spans="1:7" ht="15" customHeight="1">
      <c r="A360" s="250">
        <v>41165</v>
      </c>
      <c r="B360" s="251" t="s">
        <v>529</v>
      </c>
      <c r="C360" s="251" t="s">
        <v>382</v>
      </c>
      <c r="D360" s="251" t="s">
        <v>170</v>
      </c>
      <c r="E360" s="252">
        <v>19822</v>
      </c>
      <c r="F360" s="251" t="s">
        <v>152</v>
      </c>
      <c r="G360">
        <v>1</v>
      </c>
    </row>
    <row r="361" spans="1:7" ht="15" customHeight="1">
      <c r="A361" s="250">
        <v>41166</v>
      </c>
      <c r="B361" s="251" t="s">
        <v>529</v>
      </c>
      <c r="C361" s="251" t="s">
        <v>1224</v>
      </c>
      <c r="D361" s="251" t="s">
        <v>180</v>
      </c>
      <c r="E361" s="252">
        <v>29117</v>
      </c>
      <c r="F361" s="251" t="s">
        <v>152</v>
      </c>
      <c r="G361">
        <v>1</v>
      </c>
    </row>
    <row r="362" spans="1:7" ht="15" customHeight="1">
      <c r="A362" s="250">
        <v>15685</v>
      </c>
      <c r="B362" s="251" t="s">
        <v>529</v>
      </c>
      <c r="C362" s="251" t="s">
        <v>1225</v>
      </c>
      <c r="D362" s="251" t="s">
        <v>245</v>
      </c>
      <c r="E362" s="252">
        <v>29519</v>
      </c>
      <c r="F362" s="251" t="s">
        <v>152</v>
      </c>
      <c r="G362">
        <v>1</v>
      </c>
    </row>
    <row r="363" spans="1:7" ht="15" customHeight="1">
      <c r="A363" s="250">
        <v>34700</v>
      </c>
      <c r="B363" s="251" t="s">
        <v>529</v>
      </c>
      <c r="C363" s="251" t="s">
        <v>1226</v>
      </c>
      <c r="D363" s="251" t="s">
        <v>429</v>
      </c>
      <c r="E363" s="252">
        <v>32758</v>
      </c>
      <c r="F363" s="251" t="s">
        <v>152</v>
      </c>
      <c r="G363">
        <v>1</v>
      </c>
    </row>
    <row r="364" spans="1:7" ht="15" customHeight="1">
      <c r="A364" s="250">
        <v>41167</v>
      </c>
      <c r="B364" s="251" t="s">
        <v>529</v>
      </c>
      <c r="C364" s="251" t="s">
        <v>1227</v>
      </c>
      <c r="D364" s="251" t="s">
        <v>265</v>
      </c>
      <c r="E364" s="252">
        <v>31659</v>
      </c>
      <c r="F364" s="251" t="s">
        <v>152</v>
      </c>
      <c r="G364">
        <v>1</v>
      </c>
    </row>
    <row r="365" spans="1:7" ht="15" customHeight="1">
      <c r="A365" s="250">
        <v>41168</v>
      </c>
      <c r="B365" s="251" t="s">
        <v>529</v>
      </c>
      <c r="C365" s="251" t="s">
        <v>1228</v>
      </c>
      <c r="D365" s="251" t="s">
        <v>1229</v>
      </c>
      <c r="E365" s="252">
        <v>29848</v>
      </c>
      <c r="F365" s="251" t="s">
        <v>152</v>
      </c>
      <c r="G365">
        <v>1</v>
      </c>
    </row>
    <row r="366" spans="1:7" ht="15" customHeight="1">
      <c r="A366" s="250">
        <v>38879</v>
      </c>
      <c r="B366" s="251" t="s">
        <v>530</v>
      </c>
      <c r="C366" s="251" t="s">
        <v>635</v>
      </c>
      <c r="D366" s="251" t="s">
        <v>167</v>
      </c>
      <c r="E366" s="252">
        <v>33344</v>
      </c>
      <c r="F366" s="251" t="s">
        <v>152</v>
      </c>
      <c r="G366">
        <v>2</v>
      </c>
    </row>
    <row r="367" spans="1:7" ht="15" customHeight="1">
      <c r="A367" s="250">
        <v>25683</v>
      </c>
      <c r="B367" s="251" t="s">
        <v>530</v>
      </c>
      <c r="C367" s="251" t="s">
        <v>636</v>
      </c>
      <c r="D367" s="251" t="s">
        <v>217</v>
      </c>
      <c r="E367" s="252">
        <v>22918</v>
      </c>
      <c r="F367" s="251" t="s">
        <v>152</v>
      </c>
      <c r="G367">
        <v>2</v>
      </c>
    </row>
    <row r="368" spans="1:7" ht="15" customHeight="1">
      <c r="A368" s="250">
        <v>1359</v>
      </c>
      <c r="B368" s="251" t="s">
        <v>530</v>
      </c>
      <c r="C368" s="251" t="s">
        <v>637</v>
      </c>
      <c r="D368" s="251" t="s">
        <v>638</v>
      </c>
      <c r="E368" s="252">
        <v>17600</v>
      </c>
      <c r="F368" s="251" t="s">
        <v>152</v>
      </c>
      <c r="G368">
        <v>2</v>
      </c>
    </row>
    <row r="369" spans="1:7" ht="15" customHeight="1">
      <c r="A369" s="250">
        <v>38880</v>
      </c>
      <c r="B369" s="251" t="s">
        <v>530</v>
      </c>
      <c r="C369" s="251" t="s">
        <v>639</v>
      </c>
      <c r="D369" s="251" t="s">
        <v>312</v>
      </c>
      <c r="E369" s="252">
        <v>33737</v>
      </c>
      <c r="F369" s="251" t="s">
        <v>152</v>
      </c>
      <c r="G369">
        <v>2</v>
      </c>
    </row>
    <row r="370" spans="1:7" ht="15" customHeight="1">
      <c r="A370" s="250">
        <v>2330</v>
      </c>
      <c r="B370" s="251" t="s">
        <v>530</v>
      </c>
      <c r="C370" s="251" t="s">
        <v>640</v>
      </c>
      <c r="D370" s="251" t="s">
        <v>404</v>
      </c>
      <c r="E370" s="252">
        <v>10474</v>
      </c>
      <c r="F370" s="251" t="s">
        <v>152</v>
      </c>
      <c r="G370">
        <v>2</v>
      </c>
    </row>
    <row r="371" spans="1:7" ht="15" customHeight="1">
      <c r="A371" s="250">
        <v>25685</v>
      </c>
      <c r="B371" s="251" t="s">
        <v>530</v>
      </c>
      <c r="C371" s="251" t="s">
        <v>641</v>
      </c>
      <c r="D371" s="251" t="s">
        <v>176</v>
      </c>
      <c r="E371" s="252">
        <v>30667</v>
      </c>
      <c r="F371" s="251" t="s">
        <v>152</v>
      </c>
      <c r="G371">
        <v>2</v>
      </c>
    </row>
    <row r="372" spans="1:7" ht="15" customHeight="1">
      <c r="A372" s="250">
        <v>2423</v>
      </c>
      <c r="B372" s="251" t="s">
        <v>530</v>
      </c>
      <c r="C372" s="251" t="s">
        <v>642</v>
      </c>
      <c r="D372" s="251" t="s">
        <v>229</v>
      </c>
      <c r="E372" s="252">
        <v>20299</v>
      </c>
      <c r="F372" s="251" t="s">
        <v>152</v>
      </c>
      <c r="G372">
        <v>2</v>
      </c>
    </row>
    <row r="373" spans="1:7" ht="15" customHeight="1">
      <c r="A373" s="250">
        <v>3843</v>
      </c>
      <c r="B373" s="251" t="s">
        <v>530</v>
      </c>
      <c r="C373" s="251" t="s">
        <v>643</v>
      </c>
      <c r="D373" s="251" t="s">
        <v>188</v>
      </c>
      <c r="E373" s="252">
        <v>16933</v>
      </c>
      <c r="F373" s="251" t="s">
        <v>152</v>
      </c>
      <c r="G373">
        <v>2</v>
      </c>
    </row>
    <row r="374" spans="1:7" ht="15" customHeight="1">
      <c r="A374" s="250">
        <v>22801</v>
      </c>
      <c r="B374" s="251" t="s">
        <v>530</v>
      </c>
      <c r="C374" s="251" t="s">
        <v>644</v>
      </c>
      <c r="D374" s="251" t="s">
        <v>251</v>
      </c>
      <c r="E374" s="252">
        <v>30959</v>
      </c>
      <c r="F374" s="251" t="s">
        <v>152</v>
      </c>
      <c r="G374">
        <v>2</v>
      </c>
    </row>
    <row r="375" spans="1:7" ht="15" customHeight="1">
      <c r="A375" s="250">
        <v>36327</v>
      </c>
      <c r="B375" s="251" t="s">
        <v>530</v>
      </c>
      <c r="C375" s="251" t="s">
        <v>645</v>
      </c>
      <c r="D375" s="251" t="s">
        <v>251</v>
      </c>
      <c r="E375" s="252">
        <v>29487</v>
      </c>
      <c r="F375" s="251" t="s">
        <v>152</v>
      </c>
      <c r="G375">
        <v>2</v>
      </c>
    </row>
    <row r="376" spans="1:7" ht="15" customHeight="1">
      <c r="A376" s="250">
        <v>4582</v>
      </c>
      <c r="B376" s="251" t="s">
        <v>530</v>
      </c>
      <c r="C376" s="251" t="s">
        <v>646</v>
      </c>
      <c r="D376" s="251" t="s">
        <v>181</v>
      </c>
      <c r="E376" s="252">
        <v>15526</v>
      </c>
      <c r="F376" s="251" t="s">
        <v>152</v>
      </c>
      <c r="G376">
        <v>2</v>
      </c>
    </row>
    <row r="377" spans="1:7" ht="15" customHeight="1">
      <c r="A377" s="250">
        <v>37810</v>
      </c>
      <c r="B377" s="251" t="s">
        <v>530</v>
      </c>
      <c r="C377" s="251" t="s">
        <v>370</v>
      </c>
      <c r="D377" s="251" t="s">
        <v>205</v>
      </c>
      <c r="E377" s="252">
        <v>21666</v>
      </c>
      <c r="F377" s="251" t="s">
        <v>152</v>
      </c>
      <c r="G377">
        <v>2</v>
      </c>
    </row>
    <row r="378" spans="1:7" ht="15" customHeight="1">
      <c r="A378" s="250">
        <v>4762</v>
      </c>
      <c r="B378" s="251" t="s">
        <v>530</v>
      </c>
      <c r="C378" s="251" t="s">
        <v>370</v>
      </c>
      <c r="D378" s="251" t="s">
        <v>215</v>
      </c>
      <c r="E378" s="252">
        <v>31087</v>
      </c>
      <c r="F378" s="251" t="s">
        <v>152</v>
      </c>
      <c r="G378">
        <v>2</v>
      </c>
    </row>
    <row r="379" spans="1:7" ht="15" customHeight="1">
      <c r="A379" s="250">
        <v>22073</v>
      </c>
      <c r="B379" s="251" t="s">
        <v>530</v>
      </c>
      <c r="C379" s="251" t="s">
        <v>647</v>
      </c>
      <c r="D379" s="251" t="s">
        <v>213</v>
      </c>
      <c r="E379" s="252">
        <v>19156</v>
      </c>
      <c r="F379" s="251" t="s">
        <v>152</v>
      </c>
      <c r="G379">
        <v>2</v>
      </c>
    </row>
    <row r="380" spans="1:7" ht="15" customHeight="1">
      <c r="A380" s="250">
        <v>5618</v>
      </c>
      <c r="B380" s="251" t="s">
        <v>530</v>
      </c>
      <c r="C380" s="251" t="s">
        <v>361</v>
      </c>
      <c r="D380" s="251" t="s">
        <v>349</v>
      </c>
      <c r="E380" s="252">
        <v>31417</v>
      </c>
      <c r="F380" s="251" t="s">
        <v>152</v>
      </c>
      <c r="G380">
        <v>2</v>
      </c>
    </row>
    <row r="381" spans="1:7" ht="15" customHeight="1">
      <c r="A381" s="250">
        <v>5609</v>
      </c>
      <c r="B381" s="251" t="s">
        <v>530</v>
      </c>
      <c r="C381" s="251" t="s">
        <v>361</v>
      </c>
      <c r="D381" s="251" t="s">
        <v>178</v>
      </c>
      <c r="E381" s="252">
        <v>21737</v>
      </c>
      <c r="F381" s="251" t="s">
        <v>152</v>
      </c>
      <c r="G381">
        <v>2</v>
      </c>
    </row>
    <row r="382" spans="1:7" ht="15" customHeight="1">
      <c r="A382" s="250">
        <v>26784</v>
      </c>
      <c r="B382" s="251" t="s">
        <v>530</v>
      </c>
      <c r="C382" s="251" t="s">
        <v>219</v>
      </c>
      <c r="D382" s="251" t="s">
        <v>279</v>
      </c>
      <c r="E382" s="252">
        <v>23845</v>
      </c>
      <c r="F382" s="251" t="s">
        <v>152</v>
      </c>
      <c r="G382">
        <v>2</v>
      </c>
    </row>
    <row r="383" spans="1:7" ht="15" customHeight="1">
      <c r="A383" s="250">
        <v>36328</v>
      </c>
      <c r="B383" s="251" t="s">
        <v>530</v>
      </c>
      <c r="C383" s="251" t="s">
        <v>648</v>
      </c>
      <c r="D383" s="251" t="s">
        <v>251</v>
      </c>
      <c r="E383" s="252">
        <v>31862</v>
      </c>
      <c r="F383" s="251" t="s">
        <v>152</v>
      </c>
      <c r="G383">
        <v>2</v>
      </c>
    </row>
    <row r="384" spans="1:7" ht="15" customHeight="1">
      <c r="A384" s="250">
        <v>7882</v>
      </c>
      <c r="B384" s="251" t="s">
        <v>530</v>
      </c>
      <c r="C384" s="251" t="s">
        <v>649</v>
      </c>
      <c r="D384" s="251" t="s">
        <v>279</v>
      </c>
      <c r="E384" s="252">
        <v>20785</v>
      </c>
      <c r="F384" s="251" t="s">
        <v>152</v>
      </c>
      <c r="G384">
        <v>2</v>
      </c>
    </row>
    <row r="385" spans="1:7" ht="15" customHeight="1">
      <c r="A385" s="250">
        <v>8176</v>
      </c>
      <c r="B385" s="251" t="s">
        <v>530</v>
      </c>
      <c r="C385" s="251" t="s">
        <v>376</v>
      </c>
      <c r="D385" s="251" t="s">
        <v>153</v>
      </c>
      <c r="E385" s="252">
        <v>30250</v>
      </c>
      <c r="F385" s="251" t="s">
        <v>152</v>
      </c>
      <c r="G385">
        <v>2</v>
      </c>
    </row>
    <row r="386" spans="1:7" ht="15" customHeight="1">
      <c r="A386" s="250">
        <v>8175</v>
      </c>
      <c r="B386" s="251" t="s">
        <v>530</v>
      </c>
      <c r="C386" s="251" t="s">
        <v>376</v>
      </c>
      <c r="D386" s="251" t="s">
        <v>188</v>
      </c>
      <c r="E386" s="252">
        <v>20460</v>
      </c>
      <c r="F386" s="251" t="s">
        <v>152</v>
      </c>
      <c r="G386">
        <v>2</v>
      </c>
    </row>
    <row r="387" spans="1:7" ht="15" customHeight="1">
      <c r="A387" s="250">
        <v>8246</v>
      </c>
      <c r="B387" s="251" t="s">
        <v>530</v>
      </c>
      <c r="C387" s="251" t="s">
        <v>650</v>
      </c>
      <c r="D387" s="251" t="s">
        <v>176</v>
      </c>
      <c r="E387" s="252">
        <v>30922</v>
      </c>
      <c r="F387" s="251" t="s">
        <v>152</v>
      </c>
      <c r="G387">
        <v>2</v>
      </c>
    </row>
    <row r="388" spans="1:7" ht="15" customHeight="1">
      <c r="A388" s="250">
        <v>8245</v>
      </c>
      <c r="B388" s="251" t="s">
        <v>530</v>
      </c>
      <c r="C388" s="251" t="s">
        <v>650</v>
      </c>
      <c r="D388" s="251" t="s">
        <v>651</v>
      </c>
      <c r="E388" s="252">
        <v>18374</v>
      </c>
      <c r="F388" s="251" t="s">
        <v>152</v>
      </c>
      <c r="G388">
        <v>2</v>
      </c>
    </row>
    <row r="389" spans="1:7" ht="15" customHeight="1">
      <c r="A389" s="250">
        <v>8319</v>
      </c>
      <c r="B389" s="251" t="s">
        <v>530</v>
      </c>
      <c r="C389" s="251" t="s">
        <v>652</v>
      </c>
      <c r="D389" s="251" t="s">
        <v>653</v>
      </c>
      <c r="E389" s="252">
        <v>18795</v>
      </c>
      <c r="F389" s="251" t="s">
        <v>152</v>
      </c>
      <c r="G389">
        <v>2</v>
      </c>
    </row>
    <row r="390" spans="1:7" ht="15" customHeight="1">
      <c r="A390" s="250">
        <v>8443</v>
      </c>
      <c r="B390" s="251" t="s">
        <v>530</v>
      </c>
      <c r="C390" s="251" t="s">
        <v>654</v>
      </c>
      <c r="D390" s="251" t="s">
        <v>214</v>
      </c>
      <c r="E390" s="252">
        <v>20017</v>
      </c>
      <c r="F390" s="251" t="s">
        <v>152</v>
      </c>
      <c r="G390">
        <v>2</v>
      </c>
    </row>
    <row r="391" spans="1:7" ht="15" customHeight="1">
      <c r="A391" s="250">
        <v>39803</v>
      </c>
      <c r="B391" s="251" t="s">
        <v>530</v>
      </c>
      <c r="C391" s="251" t="s">
        <v>323</v>
      </c>
      <c r="D391" s="251" t="s">
        <v>199</v>
      </c>
      <c r="E391" s="252">
        <v>26110</v>
      </c>
      <c r="F391" s="251" t="s">
        <v>152</v>
      </c>
      <c r="G391">
        <v>2</v>
      </c>
    </row>
    <row r="392" spans="1:7" ht="15" customHeight="1">
      <c r="A392" s="250">
        <v>8729</v>
      </c>
      <c r="B392" s="251" t="s">
        <v>530</v>
      </c>
      <c r="C392" s="251" t="s">
        <v>655</v>
      </c>
      <c r="D392" s="251" t="s">
        <v>235</v>
      </c>
      <c r="E392" s="252">
        <v>31252</v>
      </c>
      <c r="F392" s="251" t="s">
        <v>152</v>
      </c>
      <c r="G392">
        <v>2</v>
      </c>
    </row>
    <row r="393" spans="1:7" ht="15" customHeight="1">
      <c r="A393" s="250">
        <v>25699</v>
      </c>
      <c r="B393" s="251" t="s">
        <v>530</v>
      </c>
      <c r="C393" s="251" t="s">
        <v>656</v>
      </c>
      <c r="D393" s="251" t="s">
        <v>657</v>
      </c>
      <c r="E393" s="252">
        <v>33039</v>
      </c>
      <c r="F393" s="251" t="s">
        <v>152</v>
      </c>
      <c r="G393">
        <v>2</v>
      </c>
    </row>
    <row r="394" spans="1:7" ht="15" customHeight="1">
      <c r="A394" s="250">
        <v>9178</v>
      </c>
      <c r="B394" s="251" t="s">
        <v>530</v>
      </c>
      <c r="C394" s="251" t="s">
        <v>656</v>
      </c>
      <c r="D394" s="251" t="s">
        <v>194</v>
      </c>
      <c r="E394" s="252">
        <v>21160</v>
      </c>
      <c r="F394" s="251" t="s">
        <v>152</v>
      </c>
      <c r="G394">
        <v>2</v>
      </c>
    </row>
    <row r="395" spans="1:7" ht="15" customHeight="1">
      <c r="A395" s="250">
        <v>9177</v>
      </c>
      <c r="B395" s="251" t="s">
        <v>530</v>
      </c>
      <c r="C395" s="251" t="s">
        <v>656</v>
      </c>
      <c r="D395" s="251" t="s">
        <v>176</v>
      </c>
      <c r="E395" s="252">
        <v>31352</v>
      </c>
      <c r="F395" s="251" t="s">
        <v>152</v>
      </c>
      <c r="G395">
        <v>2</v>
      </c>
    </row>
    <row r="396" spans="1:7" ht="15" customHeight="1">
      <c r="A396" s="250">
        <v>25700</v>
      </c>
      <c r="B396" s="251" t="s">
        <v>530</v>
      </c>
      <c r="C396" s="251" t="s">
        <v>658</v>
      </c>
      <c r="D396" s="251" t="s">
        <v>659</v>
      </c>
      <c r="E396" s="252">
        <v>20415</v>
      </c>
      <c r="F396" s="251" t="s">
        <v>152</v>
      </c>
      <c r="G396">
        <v>2</v>
      </c>
    </row>
    <row r="397" spans="1:7" ht="15" customHeight="1">
      <c r="A397" s="250">
        <v>9643</v>
      </c>
      <c r="B397" s="251" t="s">
        <v>530</v>
      </c>
      <c r="C397" s="251" t="s">
        <v>350</v>
      </c>
      <c r="D397" s="251" t="s">
        <v>187</v>
      </c>
      <c r="E397" s="252">
        <v>16502</v>
      </c>
      <c r="F397" s="251" t="s">
        <v>152</v>
      </c>
      <c r="G397">
        <v>2</v>
      </c>
    </row>
    <row r="398" spans="1:7" ht="15" customHeight="1">
      <c r="A398" s="250">
        <v>10074</v>
      </c>
      <c r="B398" s="251" t="s">
        <v>530</v>
      </c>
      <c r="C398" s="251" t="s">
        <v>660</v>
      </c>
      <c r="D398" s="251" t="s">
        <v>159</v>
      </c>
      <c r="E398" s="252">
        <v>29327</v>
      </c>
      <c r="F398" s="251" t="s">
        <v>152</v>
      </c>
      <c r="G398">
        <v>2</v>
      </c>
    </row>
    <row r="399" spans="1:7" ht="15" customHeight="1">
      <c r="A399" s="250">
        <v>32139</v>
      </c>
      <c r="B399" s="251" t="s">
        <v>530</v>
      </c>
      <c r="C399" s="251" t="s">
        <v>661</v>
      </c>
      <c r="D399" s="251" t="s">
        <v>196</v>
      </c>
      <c r="E399" s="252">
        <v>31780</v>
      </c>
      <c r="F399" s="251" t="s">
        <v>152</v>
      </c>
      <c r="G399">
        <v>2</v>
      </c>
    </row>
    <row r="400" spans="1:7" ht="15" customHeight="1">
      <c r="A400" s="250">
        <v>37811</v>
      </c>
      <c r="B400" s="251" t="s">
        <v>530</v>
      </c>
      <c r="C400" s="251" t="s">
        <v>404</v>
      </c>
      <c r="D400" s="251" t="s">
        <v>178</v>
      </c>
      <c r="E400" s="252">
        <v>22409</v>
      </c>
      <c r="F400" s="251" t="s">
        <v>152</v>
      </c>
      <c r="G400">
        <v>2</v>
      </c>
    </row>
    <row r="401" spans="1:7" ht="15" customHeight="1">
      <c r="A401" s="250">
        <v>25716</v>
      </c>
      <c r="B401" s="251" t="s">
        <v>530</v>
      </c>
      <c r="C401" s="251" t="s">
        <v>285</v>
      </c>
      <c r="D401" s="251" t="s">
        <v>311</v>
      </c>
      <c r="E401" s="252">
        <v>31525</v>
      </c>
      <c r="F401" s="251" t="s">
        <v>152</v>
      </c>
      <c r="G401">
        <v>2</v>
      </c>
    </row>
    <row r="402" spans="1:7" ht="15" customHeight="1">
      <c r="A402" s="250">
        <v>11318</v>
      </c>
      <c r="B402" s="251" t="s">
        <v>530</v>
      </c>
      <c r="C402" s="251" t="s">
        <v>662</v>
      </c>
      <c r="D402" s="251" t="s">
        <v>167</v>
      </c>
      <c r="E402" s="252">
        <v>30713</v>
      </c>
      <c r="F402" s="251" t="s">
        <v>152</v>
      </c>
      <c r="G402">
        <v>2</v>
      </c>
    </row>
    <row r="403" spans="1:7" ht="15" customHeight="1">
      <c r="A403" s="250">
        <v>34075</v>
      </c>
      <c r="B403" s="251" t="s">
        <v>530</v>
      </c>
      <c r="C403" s="251" t="s">
        <v>663</v>
      </c>
      <c r="D403" s="251" t="s">
        <v>506</v>
      </c>
      <c r="E403" s="252">
        <v>32984</v>
      </c>
      <c r="F403" s="251" t="s">
        <v>152</v>
      </c>
      <c r="G403">
        <v>2</v>
      </c>
    </row>
    <row r="404" spans="1:7" ht="15" customHeight="1">
      <c r="A404" s="250">
        <v>12606</v>
      </c>
      <c r="B404" s="251" t="s">
        <v>530</v>
      </c>
      <c r="C404" s="251" t="s">
        <v>664</v>
      </c>
      <c r="D404" s="251" t="s">
        <v>200</v>
      </c>
      <c r="E404" s="252">
        <v>25486</v>
      </c>
      <c r="F404" s="251" t="s">
        <v>152</v>
      </c>
      <c r="G404">
        <v>2</v>
      </c>
    </row>
    <row r="405" spans="1:7" ht="15" customHeight="1">
      <c r="A405" s="250">
        <v>29090</v>
      </c>
      <c r="B405" s="251" t="s">
        <v>530</v>
      </c>
      <c r="C405" s="251" t="s">
        <v>665</v>
      </c>
      <c r="D405" s="251" t="s">
        <v>224</v>
      </c>
      <c r="E405" s="252">
        <v>21857</v>
      </c>
      <c r="F405" s="251" t="s">
        <v>152</v>
      </c>
      <c r="G405">
        <v>2</v>
      </c>
    </row>
    <row r="406" spans="1:7" ht="15" customHeight="1">
      <c r="A406" s="250">
        <v>12961</v>
      </c>
      <c r="B406" s="251" t="s">
        <v>530</v>
      </c>
      <c r="C406" s="251" t="s">
        <v>258</v>
      </c>
      <c r="D406" s="251" t="s">
        <v>194</v>
      </c>
      <c r="E406" s="252">
        <v>21340</v>
      </c>
      <c r="F406" s="251" t="s">
        <v>152</v>
      </c>
      <c r="G406">
        <v>2</v>
      </c>
    </row>
    <row r="407" spans="1:7" ht="15" customHeight="1">
      <c r="A407" s="250">
        <v>25708</v>
      </c>
      <c r="B407" s="251" t="s">
        <v>530</v>
      </c>
      <c r="C407" s="251" t="s">
        <v>666</v>
      </c>
      <c r="D407" s="251" t="s">
        <v>153</v>
      </c>
      <c r="E407" s="252">
        <v>32202</v>
      </c>
      <c r="F407" s="251" t="s">
        <v>152</v>
      </c>
      <c r="G407">
        <v>2</v>
      </c>
    </row>
    <row r="408" spans="1:7" ht="15" customHeight="1">
      <c r="A408" s="250">
        <v>13543</v>
      </c>
      <c r="B408" s="251" t="s">
        <v>530</v>
      </c>
      <c r="C408" s="251" t="s">
        <v>667</v>
      </c>
      <c r="D408" s="251" t="s">
        <v>172</v>
      </c>
      <c r="E408" s="252">
        <v>18643</v>
      </c>
      <c r="F408" s="251" t="s">
        <v>152</v>
      </c>
      <c r="G408">
        <v>2</v>
      </c>
    </row>
    <row r="409" spans="1:7" ht="15" customHeight="1">
      <c r="A409" s="250">
        <v>14009</v>
      </c>
      <c r="B409" s="251" t="s">
        <v>530</v>
      </c>
      <c r="C409" s="251" t="s">
        <v>668</v>
      </c>
      <c r="D409" s="251" t="s">
        <v>220</v>
      </c>
      <c r="E409" s="252">
        <v>16560</v>
      </c>
      <c r="F409" s="251" t="s">
        <v>152</v>
      </c>
      <c r="G409">
        <v>2</v>
      </c>
    </row>
    <row r="410" spans="1:7" ht="15" customHeight="1">
      <c r="A410" s="250">
        <v>14625</v>
      </c>
      <c r="B410" s="251" t="s">
        <v>530</v>
      </c>
      <c r="C410" s="251" t="s">
        <v>307</v>
      </c>
      <c r="D410" s="251" t="s">
        <v>263</v>
      </c>
      <c r="E410" s="252">
        <v>13325</v>
      </c>
      <c r="F410" s="251" t="s">
        <v>152</v>
      </c>
      <c r="G410">
        <v>2</v>
      </c>
    </row>
    <row r="411" spans="1:7" ht="15" customHeight="1">
      <c r="A411" s="250">
        <v>22529</v>
      </c>
      <c r="B411" s="251" t="s">
        <v>531</v>
      </c>
      <c r="C411" s="251" t="s">
        <v>669</v>
      </c>
      <c r="D411" s="251" t="s">
        <v>153</v>
      </c>
      <c r="E411" s="252">
        <v>15685</v>
      </c>
      <c r="F411" s="251" t="s">
        <v>152</v>
      </c>
      <c r="G411">
        <v>3</v>
      </c>
    </row>
    <row r="412" spans="1:7" ht="15" customHeight="1">
      <c r="A412" s="250">
        <v>507</v>
      </c>
      <c r="B412" s="251" t="s">
        <v>531</v>
      </c>
      <c r="C412" s="251" t="s">
        <v>156</v>
      </c>
      <c r="D412" s="251" t="s">
        <v>237</v>
      </c>
      <c r="E412" s="252">
        <v>16063</v>
      </c>
      <c r="F412" s="251" t="s">
        <v>152</v>
      </c>
      <c r="G412">
        <v>3</v>
      </c>
    </row>
    <row r="413" spans="1:7" ht="15" customHeight="1">
      <c r="A413" s="250">
        <v>607</v>
      </c>
      <c r="B413" s="251" t="s">
        <v>531</v>
      </c>
      <c r="C413" s="251" t="s">
        <v>273</v>
      </c>
      <c r="D413" s="251" t="s">
        <v>248</v>
      </c>
      <c r="E413" s="252">
        <v>31095</v>
      </c>
      <c r="F413" s="251" t="s">
        <v>152</v>
      </c>
      <c r="G413">
        <v>3</v>
      </c>
    </row>
    <row r="414" spans="1:7" ht="15" customHeight="1">
      <c r="A414" s="250">
        <v>37219</v>
      </c>
      <c r="B414" s="251" t="s">
        <v>531</v>
      </c>
      <c r="C414" s="251" t="s">
        <v>273</v>
      </c>
      <c r="D414" s="251" t="s">
        <v>349</v>
      </c>
      <c r="E414" s="252">
        <v>32047</v>
      </c>
      <c r="F414" s="251" t="s">
        <v>152</v>
      </c>
      <c r="G414">
        <v>3</v>
      </c>
    </row>
    <row r="415" spans="1:7" ht="15" customHeight="1">
      <c r="A415" s="250">
        <v>37347</v>
      </c>
      <c r="B415" s="251" t="s">
        <v>531</v>
      </c>
      <c r="C415" s="251" t="s">
        <v>274</v>
      </c>
      <c r="D415" s="251" t="s">
        <v>332</v>
      </c>
      <c r="E415" s="252">
        <v>30336</v>
      </c>
      <c r="F415" s="251" t="s">
        <v>152</v>
      </c>
      <c r="G415">
        <v>3</v>
      </c>
    </row>
    <row r="416" spans="1:7" ht="15" customHeight="1">
      <c r="A416" s="250">
        <v>37220</v>
      </c>
      <c r="B416" s="251" t="s">
        <v>531</v>
      </c>
      <c r="C416" s="251" t="s">
        <v>670</v>
      </c>
      <c r="D416" s="251" t="s">
        <v>164</v>
      </c>
      <c r="E416" s="252">
        <v>33148</v>
      </c>
      <c r="F416" s="251" t="s">
        <v>152</v>
      </c>
      <c r="G416">
        <v>3</v>
      </c>
    </row>
    <row r="417" spans="1:7" ht="15" customHeight="1">
      <c r="A417" s="250">
        <v>29273</v>
      </c>
      <c r="B417" s="251" t="s">
        <v>531</v>
      </c>
      <c r="C417" s="251" t="s">
        <v>671</v>
      </c>
      <c r="D417" s="251" t="s">
        <v>279</v>
      </c>
      <c r="E417" s="252">
        <v>32474</v>
      </c>
      <c r="F417" s="251" t="s">
        <v>152</v>
      </c>
      <c r="G417">
        <v>3</v>
      </c>
    </row>
    <row r="418" spans="1:7" ht="15" customHeight="1">
      <c r="A418" s="250">
        <v>28639</v>
      </c>
      <c r="B418" s="251" t="s">
        <v>531</v>
      </c>
      <c r="C418" s="251" t="s">
        <v>672</v>
      </c>
      <c r="D418" s="251" t="s">
        <v>183</v>
      </c>
      <c r="E418" s="252">
        <v>32540</v>
      </c>
      <c r="F418" s="251" t="s">
        <v>152</v>
      </c>
      <c r="G418">
        <v>3</v>
      </c>
    </row>
    <row r="419" spans="1:7" ht="15" customHeight="1">
      <c r="A419" s="250">
        <v>18674</v>
      </c>
      <c r="B419" s="251" t="s">
        <v>531</v>
      </c>
      <c r="C419" s="251" t="s">
        <v>673</v>
      </c>
      <c r="D419" s="251" t="s">
        <v>251</v>
      </c>
      <c r="E419" s="252">
        <v>32045</v>
      </c>
      <c r="F419" s="251" t="s">
        <v>152</v>
      </c>
      <c r="G419">
        <v>3</v>
      </c>
    </row>
    <row r="420" spans="1:7" ht="15" customHeight="1">
      <c r="A420" s="250">
        <v>1137</v>
      </c>
      <c r="B420" s="251" t="s">
        <v>531</v>
      </c>
      <c r="C420" s="251" t="s">
        <v>674</v>
      </c>
      <c r="D420" s="251" t="s">
        <v>251</v>
      </c>
      <c r="E420" s="252">
        <v>31134</v>
      </c>
      <c r="F420" s="251" t="s">
        <v>152</v>
      </c>
      <c r="G420">
        <v>3</v>
      </c>
    </row>
    <row r="421" spans="1:7" ht="15" customHeight="1">
      <c r="A421" s="250">
        <v>1206</v>
      </c>
      <c r="B421" s="251" t="s">
        <v>531</v>
      </c>
      <c r="C421" s="251" t="s">
        <v>476</v>
      </c>
      <c r="D421" s="251" t="s">
        <v>228</v>
      </c>
      <c r="E421" s="252">
        <v>24701</v>
      </c>
      <c r="F421" s="251" t="s">
        <v>152</v>
      </c>
      <c r="G421">
        <v>3</v>
      </c>
    </row>
    <row r="422" spans="1:7" ht="15" customHeight="1">
      <c r="A422" s="250">
        <v>37218</v>
      </c>
      <c r="B422" s="251" t="s">
        <v>531</v>
      </c>
      <c r="C422" s="251" t="s">
        <v>675</v>
      </c>
      <c r="D422" s="251" t="s">
        <v>408</v>
      </c>
      <c r="E422" s="252">
        <v>33502</v>
      </c>
      <c r="F422" s="251" t="s">
        <v>152</v>
      </c>
      <c r="G422">
        <v>3</v>
      </c>
    </row>
    <row r="423" spans="1:7" ht="15" customHeight="1">
      <c r="A423" s="250">
        <v>36371</v>
      </c>
      <c r="B423" s="251" t="s">
        <v>531</v>
      </c>
      <c r="C423" s="251" t="s">
        <v>676</v>
      </c>
      <c r="D423" s="251" t="s">
        <v>164</v>
      </c>
      <c r="E423" s="252">
        <v>32514</v>
      </c>
      <c r="F423" s="251" t="s">
        <v>152</v>
      </c>
      <c r="G423">
        <v>3</v>
      </c>
    </row>
    <row r="424" spans="1:7" ht="15" customHeight="1">
      <c r="A424" s="250">
        <v>36370</v>
      </c>
      <c r="B424" s="251" t="s">
        <v>531</v>
      </c>
      <c r="C424" s="251" t="s">
        <v>676</v>
      </c>
      <c r="D424" s="251" t="s">
        <v>187</v>
      </c>
      <c r="E424" s="252">
        <v>19781</v>
      </c>
      <c r="F424" s="251" t="s">
        <v>152</v>
      </c>
      <c r="G424">
        <v>3</v>
      </c>
    </row>
    <row r="425" spans="1:7" ht="15" customHeight="1">
      <c r="A425" s="250">
        <v>21650</v>
      </c>
      <c r="B425" s="251" t="s">
        <v>531</v>
      </c>
      <c r="C425" s="251" t="s">
        <v>677</v>
      </c>
      <c r="D425" s="251" t="s">
        <v>228</v>
      </c>
      <c r="E425" s="252">
        <v>24489</v>
      </c>
      <c r="F425" s="251" t="s">
        <v>152</v>
      </c>
      <c r="G425">
        <v>3</v>
      </c>
    </row>
    <row r="426" spans="1:7" ht="15" customHeight="1">
      <c r="A426" s="250">
        <v>36376</v>
      </c>
      <c r="B426" s="251" t="s">
        <v>531</v>
      </c>
      <c r="C426" s="251" t="s">
        <v>678</v>
      </c>
      <c r="D426" s="251" t="s">
        <v>259</v>
      </c>
      <c r="E426" s="252">
        <v>32840</v>
      </c>
      <c r="F426" s="251" t="s">
        <v>152</v>
      </c>
      <c r="G426">
        <v>3</v>
      </c>
    </row>
    <row r="427" spans="1:7" ht="15" customHeight="1">
      <c r="A427" s="250">
        <v>2078</v>
      </c>
      <c r="B427" s="251" t="s">
        <v>531</v>
      </c>
      <c r="C427" s="251" t="s">
        <v>679</v>
      </c>
      <c r="D427" s="251" t="s">
        <v>178</v>
      </c>
      <c r="E427" s="252">
        <v>18091</v>
      </c>
      <c r="F427" s="251" t="s">
        <v>152</v>
      </c>
      <c r="G427">
        <v>3</v>
      </c>
    </row>
    <row r="428" spans="1:7" ht="15" customHeight="1">
      <c r="A428" s="250">
        <v>38883</v>
      </c>
      <c r="B428" s="251" t="s">
        <v>531</v>
      </c>
      <c r="C428" s="251" t="s">
        <v>680</v>
      </c>
      <c r="D428" s="251" t="s">
        <v>681</v>
      </c>
      <c r="E428" s="252">
        <v>32837</v>
      </c>
      <c r="F428" s="251" t="s">
        <v>152</v>
      </c>
      <c r="G428">
        <v>3</v>
      </c>
    </row>
    <row r="429" spans="1:7" ht="15" customHeight="1">
      <c r="A429" s="250">
        <v>18957</v>
      </c>
      <c r="B429" s="251" t="s">
        <v>531</v>
      </c>
      <c r="C429" s="251" t="s">
        <v>682</v>
      </c>
      <c r="D429" s="251" t="s">
        <v>343</v>
      </c>
      <c r="E429" s="252">
        <v>12831</v>
      </c>
      <c r="F429" s="251" t="s">
        <v>152</v>
      </c>
      <c r="G429">
        <v>3</v>
      </c>
    </row>
    <row r="430" spans="1:7" ht="15" customHeight="1">
      <c r="A430" s="250">
        <v>39976</v>
      </c>
      <c r="B430" s="251" t="s">
        <v>531</v>
      </c>
      <c r="C430" s="251" t="s">
        <v>477</v>
      </c>
      <c r="D430" s="251" t="s">
        <v>683</v>
      </c>
      <c r="E430" s="252">
        <v>34027</v>
      </c>
      <c r="F430" s="251" t="s">
        <v>152</v>
      </c>
      <c r="G430">
        <v>3</v>
      </c>
    </row>
    <row r="431" spans="1:7" ht="15" customHeight="1">
      <c r="A431" s="250">
        <v>33001</v>
      </c>
      <c r="B431" s="251" t="s">
        <v>531</v>
      </c>
      <c r="C431" s="251" t="s">
        <v>684</v>
      </c>
      <c r="D431" s="251" t="s">
        <v>192</v>
      </c>
      <c r="E431" s="252">
        <v>33211</v>
      </c>
      <c r="F431" s="251" t="s">
        <v>152</v>
      </c>
      <c r="G431">
        <v>3</v>
      </c>
    </row>
    <row r="432" spans="1:7" ht="15" customHeight="1">
      <c r="A432" s="250">
        <v>2479</v>
      </c>
      <c r="B432" s="251" t="s">
        <v>531</v>
      </c>
      <c r="C432" s="251" t="s">
        <v>685</v>
      </c>
      <c r="D432" s="251" t="s">
        <v>220</v>
      </c>
      <c r="E432" s="252">
        <v>31459</v>
      </c>
      <c r="F432" s="251" t="s">
        <v>152</v>
      </c>
      <c r="G432">
        <v>3</v>
      </c>
    </row>
    <row r="433" spans="1:7" ht="15" customHeight="1">
      <c r="A433" s="250">
        <v>31418</v>
      </c>
      <c r="B433" s="251" t="s">
        <v>531</v>
      </c>
      <c r="C433" s="251" t="s">
        <v>280</v>
      </c>
      <c r="D433" s="251" t="s">
        <v>173</v>
      </c>
      <c r="E433" s="252">
        <v>19753</v>
      </c>
      <c r="F433" s="251" t="s">
        <v>152</v>
      </c>
      <c r="G433">
        <v>3</v>
      </c>
    </row>
    <row r="434" spans="1:7" ht="15" customHeight="1">
      <c r="A434" s="250">
        <v>38884</v>
      </c>
      <c r="B434" s="251" t="s">
        <v>531</v>
      </c>
      <c r="C434" s="251" t="s">
        <v>280</v>
      </c>
      <c r="D434" s="251" t="s">
        <v>265</v>
      </c>
      <c r="E434" s="252" t="s">
        <v>1396</v>
      </c>
      <c r="F434" s="251" t="s">
        <v>152</v>
      </c>
      <c r="G434">
        <v>3</v>
      </c>
    </row>
    <row r="435" spans="1:7" ht="15" customHeight="1">
      <c r="A435" s="250">
        <v>41393</v>
      </c>
      <c r="B435" s="251" t="s">
        <v>531</v>
      </c>
      <c r="C435" s="251" t="s">
        <v>686</v>
      </c>
      <c r="D435" s="251" t="s">
        <v>281</v>
      </c>
      <c r="E435" s="252">
        <v>33914</v>
      </c>
      <c r="F435" s="251" t="s">
        <v>152</v>
      </c>
      <c r="G435">
        <v>3</v>
      </c>
    </row>
    <row r="436" spans="1:7" ht="15" customHeight="1">
      <c r="A436" s="250">
        <v>36637</v>
      </c>
      <c r="B436" s="251" t="s">
        <v>531</v>
      </c>
      <c r="C436" s="251" t="s">
        <v>687</v>
      </c>
      <c r="D436" s="251" t="s">
        <v>167</v>
      </c>
      <c r="E436" s="252">
        <v>32593</v>
      </c>
      <c r="F436" s="251" t="s">
        <v>152</v>
      </c>
      <c r="G436">
        <v>3</v>
      </c>
    </row>
    <row r="437" spans="1:7" ht="15" customHeight="1">
      <c r="A437" s="250">
        <v>32377</v>
      </c>
      <c r="B437" s="251" t="s">
        <v>531</v>
      </c>
      <c r="C437" s="251" t="s">
        <v>688</v>
      </c>
      <c r="D437" s="251" t="s">
        <v>196</v>
      </c>
      <c r="E437" s="252">
        <v>32322</v>
      </c>
      <c r="F437" s="251" t="s">
        <v>152</v>
      </c>
      <c r="G437">
        <v>3</v>
      </c>
    </row>
    <row r="438" spans="1:7" ht="15" customHeight="1">
      <c r="A438" s="250">
        <v>36261</v>
      </c>
      <c r="B438" s="251" t="s">
        <v>531</v>
      </c>
      <c r="C438" s="251" t="s">
        <v>689</v>
      </c>
      <c r="D438" s="251" t="s">
        <v>191</v>
      </c>
      <c r="E438" s="252">
        <v>30176</v>
      </c>
      <c r="F438" s="251" t="s">
        <v>152</v>
      </c>
      <c r="G438">
        <v>3</v>
      </c>
    </row>
    <row r="439" spans="1:7" ht="15" customHeight="1">
      <c r="A439" s="250">
        <v>41646</v>
      </c>
      <c r="B439" s="251" t="s">
        <v>531</v>
      </c>
      <c r="C439" s="251" t="s">
        <v>1413</v>
      </c>
      <c r="D439" s="251" t="s">
        <v>287</v>
      </c>
      <c r="E439" s="252">
        <v>33013</v>
      </c>
      <c r="F439" s="251" t="s">
        <v>152</v>
      </c>
      <c r="G439">
        <v>3</v>
      </c>
    </row>
    <row r="440" spans="1:7" ht="15" customHeight="1">
      <c r="A440" s="250">
        <v>3356</v>
      </c>
      <c r="B440" s="251" t="s">
        <v>531</v>
      </c>
      <c r="C440" s="251" t="s">
        <v>690</v>
      </c>
      <c r="D440" s="251" t="s">
        <v>155</v>
      </c>
      <c r="E440" s="252">
        <v>17528</v>
      </c>
      <c r="F440" s="251" t="s">
        <v>152</v>
      </c>
      <c r="G440">
        <v>3</v>
      </c>
    </row>
    <row r="441" spans="1:7" ht="15" customHeight="1">
      <c r="A441" s="250">
        <v>3353</v>
      </c>
      <c r="B441" s="251" t="s">
        <v>531</v>
      </c>
      <c r="C441" s="251" t="s">
        <v>690</v>
      </c>
      <c r="D441" s="251" t="s">
        <v>196</v>
      </c>
      <c r="E441" s="252">
        <v>30418</v>
      </c>
      <c r="F441" s="251" t="s">
        <v>152</v>
      </c>
      <c r="G441">
        <v>3</v>
      </c>
    </row>
    <row r="442" spans="1:7" ht="15" customHeight="1">
      <c r="A442" s="250">
        <v>3517</v>
      </c>
      <c r="B442" s="251" t="s">
        <v>531</v>
      </c>
      <c r="C442" s="251" t="s">
        <v>480</v>
      </c>
      <c r="D442" s="251" t="s">
        <v>241</v>
      </c>
      <c r="E442" s="252">
        <v>31199</v>
      </c>
      <c r="F442" s="251" t="s">
        <v>152</v>
      </c>
      <c r="G442">
        <v>3</v>
      </c>
    </row>
    <row r="443" spans="1:7" ht="15" customHeight="1">
      <c r="A443" s="250">
        <v>42010</v>
      </c>
      <c r="B443" s="251" t="s">
        <v>531</v>
      </c>
      <c r="C443" s="251" t="s">
        <v>360</v>
      </c>
      <c r="D443" s="251" t="s">
        <v>348</v>
      </c>
      <c r="E443" s="252" t="s">
        <v>1396</v>
      </c>
      <c r="F443" s="251" t="s">
        <v>152</v>
      </c>
      <c r="G443">
        <v>3</v>
      </c>
    </row>
    <row r="444" spans="1:7" ht="15" customHeight="1">
      <c r="A444" s="250">
        <v>4112</v>
      </c>
      <c r="B444" s="251" t="s">
        <v>531</v>
      </c>
      <c r="C444" s="251" t="s">
        <v>455</v>
      </c>
      <c r="D444" s="251" t="s">
        <v>332</v>
      </c>
      <c r="E444" s="252">
        <v>25573</v>
      </c>
      <c r="F444" s="251" t="s">
        <v>152</v>
      </c>
      <c r="G444">
        <v>3</v>
      </c>
    </row>
    <row r="445" spans="1:7" ht="15" customHeight="1">
      <c r="A445" s="250">
        <v>25375</v>
      </c>
      <c r="B445" s="251" t="s">
        <v>531</v>
      </c>
      <c r="C445" s="251" t="s">
        <v>691</v>
      </c>
      <c r="D445" s="251" t="s">
        <v>201</v>
      </c>
      <c r="E445" s="252">
        <v>31603</v>
      </c>
      <c r="F445" s="251" t="s">
        <v>152</v>
      </c>
      <c r="G445">
        <v>3</v>
      </c>
    </row>
    <row r="446" spans="1:7" ht="15" customHeight="1">
      <c r="A446" s="250">
        <v>4184</v>
      </c>
      <c r="B446" s="251" t="s">
        <v>531</v>
      </c>
      <c r="C446" s="251" t="s">
        <v>437</v>
      </c>
      <c r="D446" s="251" t="s">
        <v>692</v>
      </c>
      <c r="E446" s="252">
        <v>13578</v>
      </c>
      <c r="F446" s="251" t="s">
        <v>152</v>
      </c>
      <c r="G446">
        <v>3</v>
      </c>
    </row>
    <row r="447" spans="1:7" ht="15" customHeight="1">
      <c r="A447" s="250">
        <v>4369</v>
      </c>
      <c r="B447" s="251" t="s">
        <v>531</v>
      </c>
      <c r="C447" s="251" t="s">
        <v>693</v>
      </c>
      <c r="D447" s="251" t="s">
        <v>208</v>
      </c>
      <c r="E447" s="252">
        <v>31156</v>
      </c>
      <c r="F447" s="251" t="s">
        <v>152</v>
      </c>
      <c r="G447">
        <v>3</v>
      </c>
    </row>
    <row r="448" spans="1:7" ht="15" customHeight="1">
      <c r="A448" s="250">
        <v>4460</v>
      </c>
      <c r="B448" s="251" t="s">
        <v>531</v>
      </c>
      <c r="C448" s="251" t="s">
        <v>207</v>
      </c>
      <c r="D448" s="251" t="s">
        <v>166</v>
      </c>
      <c r="E448" s="252">
        <v>19435</v>
      </c>
      <c r="F448" s="251" t="s">
        <v>152</v>
      </c>
      <c r="G448">
        <v>3</v>
      </c>
    </row>
    <row r="449" spans="1:7" ht="15" customHeight="1">
      <c r="A449" s="250">
        <v>18970</v>
      </c>
      <c r="B449" s="251" t="s">
        <v>531</v>
      </c>
      <c r="C449" s="251" t="s">
        <v>207</v>
      </c>
      <c r="D449" s="251" t="s">
        <v>176</v>
      </c>
      <c r="E449" s="252">
        <v>31744</v>
      </c>
      <c r="F449" s="251" t="s">
        <v>152</v>
      </c>
      <c r="G449">
        <v>3</v>
      </c>
    </row>
    <row r="450" spans="1:7" ht="15" customHeight="1">
      <c r="A450" s="250">
        <v>26885</v>
      </c>
      <c r="B450" s="251" t="s">
        <v>531</v>
      </c>
      <c r="C450" s="251" t="s">
        <v>207</v>
      </c>
      <c r="D450" s="251" t="s">
        <v>158</v>
      </c>
      <c r="E450" s="252">
        <v>32888</v>
      </c>
      <c r="F450" s="251" t="s">
        <v>152</v>
      </c>
      <c r="G450">
        <v>3</v>
      </c>
    </row>
    <row r="451" spans="1:7" ht="15" customHeight="1">
      <c r="A451" s="250">
        <v>36630</v>
      </c>
      <c r="B451" s="251" t="s">
        <v>531</v>
      </c>
      <c r="C451" s="251" t="s">
        <v>694</v>
      </c>
      <c r="D451" s="251" t="s">
        <v>241</v>
      </c>
      <c r="E451" s="252">
        <v>32932</v>
      </c>
      <c r="F451" s="251" t="s">
        <v>152</v>
      </c>
      <c r="G451">
        <v>3</v>
      </c>
    </row>
    <row r="452" spans="1:7" ht="15" customHeight="1">
      <c r="A452" s="250">
        <v>4599</v>
      </c>
      <c r="B452" s="251" t="s">
        <v>531</v>
      </c>
      <c r="C452" s="251" t="s">
        <v>695</v>
      </c>
      <c r="D452" s="251" t="s">
        <v>203</v>
      </c>
      <c r="E452" s="252" t="s">
        <v>1396</v>
      </c>
      <c r="F452" s="251" t="s">
        <v>152</v>
      </c>
      <c r="G452">
        <v>3</v>
      </c>
    </row>
    <row r="453" spans="1:7" ht="15" customHeight="1">
      <c r="A453" s="250">
        <v>4638</v>
      </c>
      <c r="B453" s="251" t="s">
        <v>531</v>
      </c>
      <c r="C453" s="251" t="s">
        <v>696</v>
      </c>
      <c r="D453" s="251" t="s">
        <v>470</v>
      </c>
      <c r="E453" s="252">
        <v>14370</v>
      </c>
      <c r="F453" s="251" t="s">
        <v>152</v>
      </c>
      <c r="G453">
        <v>3</v>
      </c>
    </row>
    <row r="454" spans="1:7" ht="15" customHeight="1">
      <c r="A454" s="250">
        <v>18971</v>
      </c>
      <c r="B454" s="251" t="s">
        <v>531</v>
      </c>
      <c r="C454" s="251" t="s">
        <v>370</v>
      </c>
      <c r="D454" s="251" t="s">
        <v>175</v>
      </c>
      <c r="E454" s="252">
        <v>18493</v>
      </c>
      <c r="F454" s="251" t="s">
        <v>152</v>
      </c>
      <c r="G454">
        <v>3</v>
      </c>
    </row>
    <row r="455" spans="1:7" ht="15" customHeight="1">
      <c r="A455" s="250">
        <v>41396</v>
      </c>
      <c r="B455" s="251" t="s">
        <v>531</v>
      </c>
      <c r="C455" s="251" t="s">
        <v>697</v>
      </c>
      <c r="D455" s="251" t="s">
        <v>162</v>
      </c>
      <c r="E455" s="252">
        <v>32623</v>
      </c>
      <c r="F455" s="251" t="s">
        <v>152</v>
      </c>
      <c r="G455">
        <v>3</v>
      </c>
    </row>
    <row r="456" spans="1:7" ht="15" customHeight="1">
      <c r="A456" s="250">
        <v>29637</v>
      </c>
      <c r="B456" s="251" t="s">
        <v>531</v>
      </c>
      <c r="C456" s="251" t="s">
        <v>698</v>
      </c>
      <c r="D456" s="251" t="s">
        <v>175</v>
      </c>
      <c r="E456" s="252">
        <v>24730</v>
      </c>
      <c r="F456" s="251" t="s">
        <v>152</v>
      </c>
      <c r="G456">
        <v>3</v>
      </c>
    </row>
    <row r="457" spans="1:7" ht="15" customHeight="1">
      <c r="A457" s="250">
        <v>26886</v>
      </c>
      <c r="B457" s="251" t="s">
        <v>531</v>
      </c>
      <c r="C457" s="251" t="s">
        <v>501</v>
      </c>
      <c r="D457" s="251" t="s">
        <v>158</v>
      </c>
      <c r="E457" s="252">
        <v>32755</v>
      </c>
      <c r="F457" s="251" t="s">
        <v>152</v>
      </c>
      <c r="G457">
        <v>3</v>
      </c>
    </row>
    <row r="458" spans="1:7" ht="15" customHeight="1">
      <c r="A458" s="250">
        <v>41394</v>
      </c>
      <c r="B458" s="251" t="s">
        <v>531</v>
      </c>
      <c r="C458" s="251" t="s">
        <v>395</v>
      </c>
      <c r="D458" s="251" t="s">
        <v>699</v>
      </c>
      <c r="E458" s="252">
        <v>33209</v>
      </c>
      <c r="F458" s="251" t="s">
        <v>152</v>
      </c>
      <c r="G458">
        <v>3</v>
      </c>
    </row>
    <row r="459" spans="1:7" ht="15" customHeight="1">
      <c r="A459" s="250">
        <v>18972</v>
      </c>
      <c r="B459" s="251" t="s">
        <v>531</v>
      </c>
      <c r="C459" s="251" t="s">
        <v>700</v>
      </c>
      <c r="D459" s="251" t="s">
        <v>215</v>
      </c>
      <c r="E459" s="252">
        <v>31349</v>
      </c>
      <c r="F459" s="251" t="s">
        <v>152</v>
      </c>
      <c r="G459">
        <v>3</v>
      </c>
    </row>
    <row r="460" spans="1:7" ht="15" customHeight="1">
      <c r="A460" s="250">
        <v>24207</v>
      </c>
      <c r="B460" s="251" t="s">
        <v>531</v>
      </c>
      <c r="C460" s="251" t="s">
        <v>700</v>
      </c>
      <c r="D460" s="251" t="s">
        <v>187</v>
      </c>
      <c r="E460" s="252">
        <v>18750</v>
      </c>
      <c r="F460" s="251" t="s">
        <v>152</v>
      </c>
      <c r="G460">
        <v>3</v>
      </c>
    </row>
    <row r="461" spans="1:7" ht="15" customHeight="1">
      <c r="A461" s="250">
        <v>24209</v>
      </c>
      <c r="B461" s="251" t="s">
        <v>531</v>
      </c>
      <c r="C461" s="251" t="s">
        <v>700</v>
      </c>
      <c r="D461" s="251" t="s">
        <v>701</v>
      </c>
      <c r="E461" s="252">
        <v>32136</v>
      </c>
      <c r="F461" s="251" t="s">
        <v>152</v>
      </c>
      <c r="G461">
        <v>3</v>
      </c>
    </row>
    <row r="462" spans="1:7" ht="15" customHeight="1">
      <c r="A462" s="250">
        <v>41395</v>
      </c>
      <c r="B462" s="251" t="s">
        <v>531</v>
      </c>
      <c r="C462" s="251" t="s">
        <v>702</v>
      </c>
      <c r="D462" s="251" t="s">
        <v>183</v>
      </c>
      <c r="E462" s="252">
        <v>32639</v>
      </c>
      <c r="F462" s="251" t="s">
        <v>152</v>
      </c>
      <c r="G462">
        <v>3</v>
      </c>
    </row>
    <row r="463" spans="1:7" ht="15" customHeight="1">
      <c r="A463" s="250">
        <v>32378</v>
      </c>
      <c r="B463" s="251" t="s">
        <v>531</v>
      </c>
      <c r="C463" s="251" t="s">
        <v>188</v>
      </c>
      <c r="D463" s="251" t="s">
        <v>287</v>
      </c>
      <c r="E463" s="252">
        <v>33432</v>
      </c>
      <c r="F463" s="251" t="s">
        <v>152</v>
      </c>
      <c r="G463">
        <v>3</v>
      </c>
    </row>
    <row r="464" spans="1:7" ht="15" customHeight="1">
      <c r="A464" s="250">
        <v>32379</v>
      </c>
      <c r="B464" s="251" t="s">
        <v>531</v>
      </c>
      <c r="C464" s="251" t="s">
        <v>188</v>
      </c>
      <c r="D464" s="251" t="s">
        <v>215</v>
      </c>
      <c r="E464" s="252">
        <v>33421</v>
      </c>
      <c r="F464" s="251" t="s">
        <v>152</v>
      </c>
      <c r="G464">
        <v>3</v>
      </c>
    </row>
    <row r="465" spans="1:7" ht="15" customHeight="1">
      <c r="A465" s="250">
        <v>5608</v>
      </c>
      <c r="B465" s="251" t="s">
        <v>531</v>
      </c>
      <c r="C465" s="251" t="s">
        <v>361</v>
      </c>
      <c r="D465" s="251" t="s">
        <v>354</v>
      </c>
      <c r="E465" s="252">
        <v>14089</v>
      </c>
      <c r="F465" s="251" t="s">
        <v>152</v>
      </c>
      <c r="G465">
        <v>3</v>
      </c>
    </row>
    <row r="466" spans="1:7" ht="15" customHeight="1">
      <c r="A466" s="250">
        <v>24210</v>
      </c>
      <c r="B466" s="251" t="s">
        <v>531</v>
      </c>
      <c r="C466" s="251" t="s">
        <v>374</v>
      </c>
      <c r="D466" s="251" t="s">
        <v>703</v>
      </c>
      <c r="E466" s="252">
        <v>32025</v>
      </c>
      <c r="F466" s="251" t="s">
        <v>152</v>
      </c>
      <c r="G466">
        <v>3</v>
      </c>
    </row>
    <row r="467" spans="1:7" ht="15" customHeight="1">
      <c r="A467" s="250">
        <v>6259</v>
      </c>
      <c r="B467" s="251" t="s">
        <v>531</v>
      </c>
      <c r="C467" s="251" t="s">
        <v>290</v>
      </c>
      <c r="D467" s="251" t="s">
        <v>279</v>
      </c>
      <c r="E467" s="252">
        <v>19189</v>
      </c>
      <c r="F467" s="251" t="s">
        <v>152</v>
      </c>
      <c r="G467">
        <v>3</v>
      </c>
    </row>
    <row r="468" spans="1:7" ht="15" customHeight="1">
      <c r="A468" s="250">
        <v>32994</v>
      </c>
      <c r="B468" s="251" t="s">
        <v>531</v>
      </c>
      <c r="C468" s="251" t="s">
        <v>362</v>
      </c>
      <c r="D468" s="251" t="s">
        <v>224</v>
      </c>
      <c r="E468" s="252">
        <v>32885</v>
      </c>
      <c r="F468" s="251" t="s">
        <v>152</v>
      </c>
      <c r="G468">
        <v>3</v>
      </c>
    </row>
    <row r="469" spans="1:7" ht="15" customHeight="1">
      <c r="A469" s="250">
        <v>37216</v>
      </c>
      <c r="B469" s="251" t="s">
        <v>531</v>
      </c>
      <c r="C469" s="251" t="s">
        <v>495</v>
      </c>
      <c r="D469" s="251" t="s">
        <v>225</v>
      </c>
      <c r="E469" s="252">
        <v>26353</v>
      </c>
      <c r="F469" s="251" t="s">
        <v>152</v>
      </c>
      <c r="G469">
        <v>3</v>
      </c>
    </row>
    <row r="470" spans="1:7" ht="15" customHeight="1">
      <c r="A470" s="250">
        <v>6825</v>
      </c>
      <c r="B470" s="251" t="s">
        <v>531</v>
      </c>
      <c r="C470" s="251" t="s">
        <v>704</v>
      </c>
      <c r="D470" s="251" t="s">
        <v>224</v>
      </c>
      <c r="E470" s="252">
        <v>24124</v>
      </c>
      <c r="F470" s="251" t="s">
        <v>152</v>
      </c>
      <c r="G470">
        <v>3</v>
      </c>
    </row>
    <row r="471" spans="1:7" ht="15" customHeight="1">
      <c r="A471" s="250">
        <v>32376</v>
      </c>
      <c r="B471" s="251" t="s">
        <v>531</v>
      </c>
      <c r="C471" s="251" t="s">
        <v>704</v>
      </c>
      <c r="D471" s="251" t="s">
        <v>262</v>
      </c>
      <c r="E471" s="252">
        <v>32832</v>
      </c>
      <c r="F471" s="251" t="s">
        <v>152</v>
      </c>
      <c r="G471">
        <v>3</v>
      </c>
    </row>
    <row r="472" spans="1:7" ht="15" customHeight="1">
      <c r="A472" s="250">
        <v>36549</v>
      </c>
      <c r="B472" s="251" t="s">
        <v>531</v>
      </c>
      <c r="C472" s="251" t="s">
        <v>386</v>
      </c>
      <c r="D472" s="251" t="s">
        <v>218</v>
      </c>
      <c r="E472" s="252">
        <v>31692</v>
      </c>
      <c r="F472" s="251" t="s">
        <v>152</v>
      </c>
      <c r="G472">
        <v>3</v>
      </c>
    </row>
    <row r="473" spans="1:7" ht="15" customHeight="1">
      <c r="A473" s="250">
        <v>6923</v>
      </c>
      <c r="B473" s="251" t="s">
        <v>531</v>
      </c>
      <c r="C473" s="251" t="s">
        <v>705</v>
      </c>
      <c r="D473" s="251" t="s">
        <v>706</v>
      </c>
      <c r="E473" s="252">
        <v>17492</v>
      </c>
      <c r="F473" s="251" t="s">
        <v>152</v>
      </c>
      <c r="G473">
        <v>3</v>
      </c>
    </row>
    <row r="474" spans="1:7" ht="15" customHeight="1">
      <c r="A474" s="250">
        <v>21662</v>
      </c>
      <c r="B474" s="251" t="s">
        <v>531</v>
      </c>
      <c r="C474" s="251" t="s">
        <v>707</v>
      </c>
      <c r="D474" s="251" t="s">
        <v>201</v>
      </c>
      <c r="E474" s="252">
        <v>31717</v>
      </c>
      <c r="F474" s="251" t="s">
        <v>152</v>
      </c>
      <c r="G474">
        <v>3</v>
      </c>
    </row>
    <row r="475" spans="1:7" ht="15" customHeight="1">
      <c r="A475" s="250">
        <v>6991</v>
      </c>
      <c r="B475" s="251" t="s">
        <v>531</v>
      </c>
      <c r="C475" s="251" t="s">
        <v>547</v>
      </c>
      <c r="D475" s="251" t="s">
        <v>220</v>
      </c>
      <c r="E475" s="252" t="s">
        <v>1396</v>
      </c>
      <c r="F475" s="251" t="s">
        <v>152</v>
      </c>
      <c r="G475">
        <v>3</v>
      </c>
    </row>
    <row r="476" spans="1:7" ht="15" customHeight="1">
      <c r="A476" s="250">
        <v>7096</v>
      </c>
      <c r="B476" s="251" t="s">
        <v>531</v>
      </c>
      <c r="C476" s="251" t="s">
        <v>233</v>
      </c>
      <c r="D476" s="251" t="s">
        <v>229</v>
      </c>
      <c r="E476" s="252" t="s">
        <v>1396</v>
      </c>
      <c r="F476" s="251" t="s">
        <v>152</v>
      </c>
      <c r="G476">
        <v>3</v>
      </c>
    </row>
    <row r="477" spans="1:7" ht="15" customHeight="1">
      <c r="A477" s="250">
        <v>7157</v>
      </c>
      <c r="B477" s="251" t="s">
        <v>531</v>
      </c>
      <c r="C477" s="251" t="s">
        <v>403</v>
      </c>
      <c r="D477" s="251" t="s">
        <v>265</v>
      </c>
      <c r="E477" s="252">
        <v>30949</v>
      </c>
      <c r="F477" s="251" t="s">
        <v>152</v>
      </c>
      <c r="G477">
        <v>3</v>
      </c>
    </row>
    <row r="478" spans="1:7" ht="15" customHeight="1">
      <c r="A478" s="250">
        <v>41647</v>
      </c>
      <c r="B478" s="251" t="s">
        <v>531</v>
      </c>
      <c r="C478" s="251" t="s">
        <v>583</v>
      </c>
      <c r="D478" s="251" t="s">
        <v>262</v>
      </c>
      <c r="E478" s="252">
        <v>34376</v>
      </c>
      <c r="F478" s="251" t="s">
        <v>152</v>
      </c>
      <c r="G478">
        <v>3</v>
      </c>
    </row>
    <row r="479" spans="1:7" ht="15" customHeight="1">
      <c r="A479" s="250">
        <v>34669</v>
      </c>
      <c r="B479" s="251" t="s">
        <v>531</v>
      </c>
      <c r="C479" s="251" t="s">
        <v>708</v>
      </c>
      <c r="D479" s="251" t="s">
        <v>183</v>
      </c>
      <c r="E479" s="252">
        <v>32462</v>
      </c>
      <c r="F479" s="251" t="s">
        <v>152</v>
      </c>
      <c r="G479">
        <v>3</v>
      </c>
    </row>
    <row r="480" spans="1:7" ht="15" customHeight="1">
      <c r="A480" s="250">
        <v>33002</v>
      </c>
      <c r="B480" s="251" t="s">
        <v>531</v>
      </c>
      <c r="C480" s="251" t="s">
        <v>709</v>
      </c>
      <c r="D480" s="251" t="s">
        <v>153</v>
      </c>
      <c r="E480" s="252">
        <v>25758</v>
      </c>
      <c r="F480" s="251" t="s">
        <v>152</v>
      </c>
      <c r="G480">
        <v>3</v>
      </c>
    </row>
    <row r="481" spans="1:7" ht="15" customHeight="1">
      <c r="A481" s="250">
        <v>7363</v>
      </c>
      <c r="B481" s="251" t="s">
        <v>531</v>
      </c>
      <c r="C481" s="251" t="s">
        <v>710</v>
      </c>
      <c r="D481" s="251" t="s">
        <v>275</v>
      </c>
      <c r="E481" s="252">
        <v>14354</v>
      </c>
      <c r="F481" s="251" t="s">
        <v>152</v>
      </c>
      <c r="G481">
        <v>3</v>
      </c>
    </row>
    <row r="482" spans="1:7" ht="15" customHeight="1">
      <c r="A482" s="250">
        <v>36636</v>
      </c>
      <c r="B482" s="251" t="s">
        <v>531</v>
      </c>
      <c r="C482" s="251" t="s">
        <v>711</v>
      </c>
      <c r="D482" s="251" t="s">
        <v>312</v>
      </c>
      <c r="E482" s="252">
        <v>32420</v>
      </c>
      <c r="F482" s="251" t="s">
        <v>152</v>
      </c>
      <c r="G482">
        <v>3</v>
      </c>
    </row>
    <row r="483" spans="1:7" ht="15" customHeight="1">
      <c r="A483" s="250">
        <v>7519</v>
      </c>
      <c r="B483" s="251" t="s">
        <v>531</v>
      </c>
      <c r="C483" s="251" t="s">
        <v>711</v>
      </c>
      <c r="D483" s="251" t="s">
        <v>712</v>
      </c>
      <c r="E483" s="252">
        <v>32252</v>
      </c>
      <c r="F483" s="251" t="s">
        <v>152</v>
      </c>
      <c r="G483">
        <v>3</v>
      </c>
    </row>
    <row r="484" spans="1:7" ht="15" customHeight="1">
      <c r="A484" s="250">
        <v>36634</v>
      </c>
      <c r="B484" s="251" t="s">
        <v>531</v>
      </c>
      <c r="C484" s="251" t="s">
        <v>711</v>
      </c>
      <c r="D484" s="251" t="s">
        <v>239</v>
      </c>
      <c r="E484" s="252" t="s">
        <v>1396</v>
      </c>
      <c r="F484" s="251" t="s">
        <v>152</v>
      </c>
      <c r="G484">
        <v>3</v>
      </c>
    </row>
    <row r="485" spans="1:7" ht="15" customHeight="1">
      <c r="A485" s="250">
        <v>36635</v>
      </c>
      <c r="B485" s="251" t="s">
        <v>531</v>
      </c>
      <c r="C485" s="251" t="s">
        <v>711</v>
      </c>
      <c r="D485" s="251" t="s">
        <v>713</v>
      </c>
      <c r="E485" s="252">
        <v>33212</v>
      </c>
      <c r="F485" s="251" t="s">
        <v>152</v>
      </c>
      <c r="G485">
        <v>3</v>
      </c>
    </row>
    <row r="486" spans="1:7" ht="15" customHeight="1">
      <c r="A486" s="250">
        <v>28646</v>
      </c>
      <c r="B486" s="251" t="s">
        <v>531</v>
      </c>
      <c r="C486" s="251" t="s">
        <v>321</v>
      </c>
      <c r="D486" s="251" t="s">
        <v>194</v>
      </c>
      <c r="E486" s="252">
        <v>32407</v>
      </c>
      <c r="F486" s="251" t="s">
        <v>152</v>
      </c>
      <c r="G486">
        <v>3</v>
      </c>
    </row>
    <row r="487" spans="1:7" ht="15" customHeight="1">
      <c r="A487" s="250">
        <v>7968</v>
      </c>
      <c r="B487" s="251" t="s">
        <v>531</v>
      </c>
      <c r="C487" s="251" t="s">
        <v>714</v>
      </c>
      <c r="D487" s="251" t="s">
        <v>715</v>
      </c>
      <c r="E487" s="252">
        <v>15286</v>
      </c>
      <c r="F487" s="251" t="s">
        <v>152</v>
      </c>
      <c r="G487">
        <v>3</v>
      </c>
    </row>
    <row r="488" spans="1:7" ht="15" customHeight="1">
      <c r="A488" s="250">
        <v>24493</v>
      </c>
      <c r="B488" s="251" t="s">
        <v>531</v>
      </c>
      <c r="C488" s="251" t="s">
        <v>716</v>
      </c>
      <c r="D488" s="251" t="s">
        <v>153</v>
      </c>
      <c r="E488" s="252">
        <v>32273</v>
      </c>
      <c r="F488" s="251" t="s">
        <v>152</v>
      </c>
      <c r="G488">
        <v>3</v>
      </c>
    </row>
    <row r="489" spans="1:7" ht="15" customHeight="1">
      <c r="A489" s="250">
        <v>8316</v>
      </c>
      <c r="B489" s="251" t="s">
        <v>531</v>
      </c>
      <c r="C489" s="251" t="s">
        <v>427</v>
      </c>
      <c r="D489" s="251" t="s">
        <v>235</v>
      </c>
      <c r="E489" s="252">
        <v>31515</v>
      </c>
      <c r="F489" s="251" t="s">
        <v>152</v>
      </c>
      <c r="G489">
        <v>3</v>
      </c>
    </row>
    <row r="490" spans="1:7" ht="15" customHeight="1">
      <c r="A490" s="250">
        <v>30738</v>
      </c>
      <c r="B490" s="251" t="s">
        <v>531</v>
      </c>
      <c r="C490" s="251" t="s">
        <v>717</v>
      </c>
      <c r="D490" s="251" t="s">
        <v>167</v>
      </c>
      <c r="E490" s="252">
        <v>32081</v>
      </c>
      <c r="F490" s="251" t="s">
        <v>152</v>
      </c>
      <c r="G490">
        <v>3</v>
      </c>
    </row>
    <row r="491" spans="1:7" ht="15" customHeight="1">
      <c r="A491" s="250">
        <v>39809</v>
      </c>
      <c r="B491" s="251" t="s">
        <v>531</v>
      </c>
      <c r="C491" s="251" t="s">
        <v>718</v>
      </c>
      <c r="D491" s="251" t="s">
        <v>719</v>
      </c>
      <c r="E491" s="252">
        <v>33176</v>
      </c>
      <c r="F491" s="251" t="s">
        <v>152</v>
      </c>
      <c r="G491">
        <v>3</v>
      </c>
    </row>
    <row r="492" spans="1:7" ht="15" customHeight="1">
      <c r="A492" s="250">
        <v>8444</v>
      </c>
      <c r="B492" s="251" t="s">
        <v>531</v>
      </c>
      <c r="C492" s="251" t="s">
        <v>654</v>
      </c>
      <c r="D492" s="251" t="s">
        <v>194</v>
      </c>
      <c r="E492" s="252">
        <v>25827</v>
      </c>
      <c r="F492" s="251" t="s">
        <v>152</v>
      </c>
      <c r="G492">
        <v>3</v>
      </c>
    </row>
    <row r="493" spans="1:7" ht="15" customHeight="1">
      <c r="A493" s="250">
        <v>8595</v>
      </c>
      <c r="B493" s="251" t="s">
        <v>531</v>
      </c>
      <c r="C493" s="251" t="s">
        <v>720</v>
      </c>
      <c r="D493" s="251" t="s">
        <v>229</v>
      </c>
      <c r="E493" s="252">
        <v>30940</v>
      </c>
      <c r="F493" s="251" t="s">
        <v>152</v>
      </c>
      <c r="G493">
        <v>3</v>
      </c>
    </row>
    <row r="494" spans="1:7" ht="15" customHeight="1">
      <c r="A494" s="250">
        <v>18981</v>
      </c>
      <c r="B494" s="251" t="s">
        <v>531</v>
      </c>
      <c r="C494" s="251" t="s">
        <v>721</v>
      </c>
      <c r="D494" s="251" t="s">
        <v>157</v>
      </c>
      <c r="E494" s="252">
        <v>18584</v>
      </c>
      <c r="F494" s="251" t="s">
        <v>152</v>
      </c>
      <c r="G494">
        <v>3</v>
      </c>
    </row>
    <row r="495" spans="1:7" ht="15" customHeight="1">
      <c r="A495" s="250">
        <v>8666</v>
      </c>
      <c r="B495" s="251" t="s">
        <v>531</v>
      </c>
      <c r="C495" s="251" t="s">
        <v>722</v>
      </c>
      <c r="D495" s="251" t="s">
        <v>187</v>
      </c>
      <c r="E495" s="252">
        <v>16633</v>
      </c>
      <c r="F495" s="251" t="s">
        <v>152</v>
      </c>
      <c r="G495">
        <v>3</v>
      </c>
    </row>
    <row r="496" spans="1:7" ht="15" customHeight="1">
      <c r="A496" s="250">
        <v>8894</v>
      </c>
      <c r="B496" s="251" t="s">
        <v>531</v>
      </c>
      <c r="C496" s="251" t="s">
        <v>723</v>
      </c>
      <c r="D496" s="251" t="s">
        <v>188</v>
      </c>
      <c r="E496" s="252">
        <v>14183</v>
      </c>
      <c r="F496" s="251" t="s">
        <v>152</v>
      </c>
      <c r="G496">
        <v>3</v>
      </c>
    </row>
    <row r="497" spans="1:7" ht="15" customHeight="1">
      <c r="A497" s="250">
        <v>9261</v>
      </c>
      <c r="B497" s="251" t="s">
        <v>531</v>
      </c>
      <c r="C497" s="251" t="s">
        <v>724</v>
      </c>
      <c r="D497" s="251" t="s">
        <v>201</v>
      </c>
      <c r="E497" s="252" t="s">
        <v>1396</v>
      </c>
      <c r="F497" s="251" t="s">
        <v>152</v>
      </c>
      <c r="G497">
        <v>3</v>
      </c>
    </row>
    <row r="498" spans="1:7" ht="15" customHeight="1">
      <c r="A498" s="250">
        <v>9262</v>
      </c>
      <c r="B498" s="251" t="s">
        <v>531</v>
      </c>
      <c r="C498" s="251" t="s">
        <v>724</v>
      </c>
      <c r="D498" s="251" t="s">
        <v>265</v>
      </c>
      <c r="E498" s="252">
        <v>28247</v>
      </c>
      <c r="F498" s="251" t="s">
        <v>152</v>
      </c>
      <c r="G498">
        <v>3</v>
      </c>
    </row>
    <row r="499" spans="1:7" ht="15" customHeight="1">
      <c r="A499" s="250">
        <v>29636</v>
      </c>
      <c r="B499" s="251" t="s">
        <v>531</v>
      </c>
      <c r="C499" s="251" t="s">
        <v>725</v>
      </c>
      <c r="D499" s="251" t="s">
        <v>191</v>
      </c>
      <c r="E499" s="252">
        <v>33031</v>
      </c>
      <c r="F499" s="251" t="s">
        <v>152</v>
      </c>
      <c r="G499">
        <v>3</v>
      </c>
    </row>
    <row r="500" spans="1:7" ht="15" customHeight="1">
      <c r="A500" s="250">
        <v>36368</v>
      </c>
      <c r="B500" s="251" t="s">
        <v>531</v>
      </c>
      <c r="C500" s="251" t="s">
        <v>726</v>
      </c>
      <c r="D500" s="251" t="s">
        <v>252</v>
      </c>
      <c r="E500" s="252">
        <v>31702</v>
      </c>
      <c r="F500" s="251" t="s">
        <v>152</v>
      </c>
      <c r="G500">
        <v>3</v>
      </c>
    </row>
    <row r="501" spans="1:7" ht="15" customHeight="1">
      <c r="A501" s="250">
        <v>38897</v>
      </c>
      <c r="B501" s="251" t="s">
        <v>531</v>
      </c>
      <c r="C501" s="251" t="s">
        <v>727</v>
      </c>
      <c r="D501" s="251" t="s">
        <v>339</v>
      </c>
      <c r="E501" s="252">
        <v>25498</v>
      </c>
      <c r="F501" s="251" t="s">
        <v>152</v>
      </c>
      <c r="G501">
        <v>3</v>
      </c>
    </row>
    <row r="502" spans="1:7" ht="15" customHeight="1">
      <c r="A502" s="250">
        <v>29279</v>
      </c>
      <c r="B502" s="251" t="s">
        <v>531</v>
      </c>
      <c r="C502" s="251" t="s">
        <v>728</v>
      </c>
      <c r="D502" s="251" t="s">
        <v>223</v>
      </c>
      <c r="E502" s="252">
        <v>33149</v>
      </c>
      <c r="F502" s="251" t="s">
        <v>152</v>
      </c>
      <c r="G502">
        <v>3</v>
      </c>
    </row>
    <row r="503" spans="1:7" ht="15" customHeight="1">
      <c r="A503" s="250">
        <v>9630</v>
      </c>
      <c r="B503" s="251" t="s">
        <v>531</v>
      </c>
      <c r="C503" s="251" t="s">
        <v>729</v>
      </c>
      <c r="D503" s="251" t="s">
        <v>155</v>
      </c>
      <c r="E503" s="252">
        <v>21623</v>
      </c>
      <c r="F503" s="251" t="s">
        <v>152</v>
      </c>
      <c r="G503">
        <v>3</v>
      </c>
    </row>
    <row r="504" spans="1:7" ht="15" customHeight="1">
      <c r="A504" s="250">
        <v>38887</v>
      </c>
      <c r="B504" s="251" t="s">
        <v>531</v>
      </c>
      <c r="C504" s="251" t="s">
        <v>730</v>
      </c>
      <c r="D504" s="251" t="s">
        <v>183</v>
      </c>
      <c r="E504" s="252">
        <v>33485</v>
      </c>
      <c r="F504" s="251" t="s">
        <v>152</v>
      </c>
      <c r="G504">
        <v>3</v>
      </c>
    </row>
    <row r="505" spans="1:7" ht="15" customHeight="1">
      <c r="A505" s="250">
        <v>9692</v>
      </c>
      <c r="B505" s="251" t="s">
        <v>531</v>
      </c>
      <c r="C505" s="251" t="s">
        <v>242</v>
      </c>
      <c r="D505" s="251" t="s">
        <v>215</v>
      </c>
      <c r="E505" s="252">
        <v>30210</v>
      </c>
      <c r="F505" s="251" t="s">
        <v>152</v>
      </c>
      <c r="G505">
        <v>3</v>
      </c>
    </row>
    <row r="506" spans="1:7" ht="15" customHeight="1">
      <c r="A506" s="250">
        <v>9740</v>
      </c>
      <c r="B506" s="251" t="s">
        <v>531</v>
      </c>
      <c r="C506" s="251" t="s">
        <v>295</v>
      </c>
      <c r="D506" s="251" t="s">
        <v>315</v>
      </c>
      <c r="E506" s="252" t="s">
        <v>1396</v>
      </c>
      <c r="F506" s="251" t="s">
        <v>152</v>
      </c>
      <c r="G506">
        <v>3</v>
      </c>
    </row>
    <row r="507" spans="1:7" ht="15" customHeight="1">
      <c r="A507" s="250">
        <v>36639</v>
      </c>
      <c r="B507" s="251" t="s">
        <v>531</v>
      </c>
      <c r="C507" s="251" t="s">
        <v>243</v>
      </c>
      <c r="D507" s="251" t="s">
        <v>189</v>
      </c>
      <c r="E507" s="252" t="s">
        <v>1396</v>
      </c>
      <c r="F507" s="251" t="s">
        <v>152</v>
      </c>
      <c r="G507">
        <v>3</v>
      </c>
    </row>
    <row r="508" spans="1:7" ht="15" customHeight="1">
      <c r="A508" s="250">
        <v>41398</v>
      </c>
      <c r="B508" s="251" t="s">
        <v>531</v>
      </c>
      <c r="C508" s="251" t="s">
        <v>731</v>
      </c>
      <c r="D508" s="251" t="s">
        <v>201</v>
      </c>
      <c r="E508" s="252">
        <v>33988</v>
      </c>
      <c r="F508" s="251" t="s">
        <v>152</v>
      </c>
      <c r="G508">
        <v>3</v>
      </c>
    </row>
    <row r="509" spans="1:7" ht="15" customHeight="1">
      <c r="A509" s="250">
        <v>10132</v>
      </c>
      <c r="B509" s="251" t="s">
        <v>531</v>
      </c>
      <c r="C509" s="251" t="s">
        <v>732</v>
      </c>
      <c r="D509" s="251" t="s">
        <v>166</v>
      </c>
      <c r="E509" s="252">
        <v>23045</v>
      </c>
      <c r="F509" s="251" t="s">
        <v>152</v>
      </c>
      <c r="G509">
        <v>3</v>
      </c>
    </row>
    <row r="510" spans="1:7" ht="15" customHeight="1">
      <c r="A510" s="250">
        <v>36372</v>
      </c>
      <c r="B510" s="251" t="s">
        <v>531</v>
      </c>
      <c r="C510" s="251" t="s">
        <v>733</v>
      </c>
      <c r="D510" s="251" t="s">
        <v>183</v>
      </c>
      <c r="E510" s="252">
        <v>32621</v>
      </c>
      <c r="F510" s="251" t="s">
        <v>152</v>
      </c>
      <c r="G510">
        <v>3</v>
      </c>
    </row>
    <row r="511" spans="1:7" ht="15" customHeight="1">
      <c r="A511" s="250">
        <v>39808</v>
      </c>
      <c r="B511" s="251" t="s">
        <v>531</v>
      </c>
      <c r="C511" s="251" t="s">
        <v>734</v>
      </c>
      <c r="D511" s="251" t="s">
        <v>281</v>
      </c>
      <c r="E511" s="252" t="s">
        <v>1396</v>
      </c>
      <c r="F511" s="251" t="s">
        <v>152</v>
      </c>
      <c r="G511">
        <v>3</v>
      </c>
    </row>
    <row r="512" spans="1:7" ht="15" customHeight="1">
      <c r="A512" s="250">
        <v>32380</v>
      </c>
      <c r="B512" s="251" t="s">
        <v>531</v>
      </c>
      <c r="C512" s="251" t="s">
        <v>735</v>
      </c>
      <c r="D512" s="251" t="s">
        <v>153</v>
      </c>
      <c r="E512" s="252">
        <v>31027</v>
      </c>
      <c r="F512" s="251" t="s">
        <v>152</v>
      </c>
      <c r="G512">
        <v>3</v>
      </c>
    </row>
    <row r="513" spans="1:7" ht="15" customHeight="1">
      <c r="A513" s="250">
        <v>38889</v>
      </c>
      <c r="B513" s="251" t="s">
        <v>531</v>
      </c>
      <c r="C513" s="251" t="s">
        <v>736</v>
      </c>
      <c r="D513" s="251" t="s">
        <v>683</v>
      </c>
      <c r="E513" s="252">
        <v>33226</v>
      </c>
      <c r="F513" s="251" t="s">
        <v>152</v>
      </c>
      <c r="G513">
        <v>3</v>
      </c>
    </row>
    <row r="514" spans="1:7" ht="15" customHeight="1">
      <c r="A514" s="250">
        <v>10248</v>
      </c>
      <c r="B514" s="251" t="s">
        <v>531</v>
      </c>
      <c r="C514" s="251" t="s">
        <v>325</v>
      </c>
      <c r="D514" s="251" t="s">
        <v>315</v>
      </c>
      <c r="E514" s="252">
        <v>16943</v>
      </c>
      <c r="F514" s="251" t="s">
        <v>152</v>
      </c>
      <c r="G514">
        <v>3</v>
      </c>
    </row>
    <row r="515" spans="1:7" ht="15" customHeight="1">
      <c r="A515" s="250">
        <v>37815</v>
      </c>
      <c r="B515" s="251" t="s">
        <v>531</v>
      </c>
      <c r="C515" s="251" t="s">
        <v>404</v>
      </c>
      <c r="D515" s="251" t="s">
        <v>408</v>
      </c>
      <c r="E515" s="252">
        <v>32289</v>
      </c>
      <c r="F515" s="251" t="s">
        <v>152</v>
      </c>
      <c r="G515">
        <v>3</v>
      </c>
    </row>
    <row r="516" spans="1:7" ht="15" customHeight="1">
      <c r="A516" s="250">
        <v>10385</v>
      </c>
      <c r="B516" s="251" t="s">
        <v>531</v>
      </c>
      <c r="C516" s="251" t="s">
        <v>453</v>
      </c>
      <c r="D516" s="251" t="s">
        <v>252</v>
      </c>
      <c r="E516" s="252">
        <v>26910</v>
      </c>
      <c r="F516" s="251" t="s">
        <v>152</v>
      </c>
      <c r="G516">
        <v>3</v>
      </c>
    </row>
    <row r="517" spans="1:7" ht="15" customHeight="1">
      <c r="A517" s="250">
        <v>39813</v>
      </c>
      <c r="B517" s="251" t="s">
        <v>531</v>
      </c>
      <c r="C517" s="251" t="s">
        <v>737</v>
      </c>
      <c r="D517" s="251" t="s">
        <v>176</v>
      </c>
      <c r="E517" s="252">
        <v>31986</v>
      </c>
      <c r="F517" s="251" t="s">
        <v>152</v>
      </c>
      <c r="G517">
        <v>3</v>
      </c>
    </row>
    <row r="518" spans="1:7" ht="15" customHeight="1">
      <c r="A518" s="250">
        <v>26499</v>
      </c>
      <c r="B518" s="251" t="s">
        <v>531</v>
      </c>
      <c r="C518" s="251" t="s">
        <v>300</v>
      </c>
      <c r="D518" s="251" t="s">
        <v>286</v>
      </c>
      <c r="E518" s="252">
        <v>32819</v>
      </c>
      <c r="F518" s="251" t="s">
        <v>152</v>
      </c>
      <c r="G518">
        <v>3</v>
      </c>
    </row>
    <row r="519" spans="1:7" ht="15" customHeight="1">
      <c r="A519" s="250">
        <v>24222</v>
      </c>
      <c r="B519" s="251" t="s">
        <v>531</v>
      </c>
      <c r="C519" s="251" t="s">
        <v>738</v>
      </c>
      <c r="D519" s="251" t="s">
        <v>167</v>
      </c>
      <c r="E519" s="252">
        <v>31829</v>
      </c>
      <c r="F519" s="251" t="s">
        <v>152</v>
      </c>
      <c r="G519">
        <v>3</v>
      </c>
    </row>
    <row r="520" spans="1:7" ht="15" customHeight="1">
      <c r="A520" s="250">
        <v>37214</v>
      </c>
      <c r="B520" s="251" t="s">
        <v>531</v>
      </c>
      <c r="C520" s="251" t="s">
        <v>738</v>
      </c>
      <c r="D520" s="251" t="s">
        <v>334</v>
      </c>
      <c r="E520" s="252" t="s">
        <v>1396</v>
      </c>
      <c r="F520" s="251" t="s">
        <v>152</v>
      </c>
      <c r="G520">
        <v>3</v>
      </c>
    </row>
    <row r="521" spans="1:7" ht="15" customHeight="1">
      <c r="A521" s="250">
        <v>10712</v>
      </c>
      <c r="B521" s="251" t="s">
        <v>531</v>
      </c>
      <c r="C521" s="251" t="s">
        <v>507</v>
      </c>
      <c r="D521" s="251" t="s">
        <v>176</v>
      </c>
      <c r="E521" s="252">
        <v>31737</v>
      </c>
      <c r="F521" s="251" t="s">
        <v>152</v>
      </c>
      <c r="G521">
        <v>3</v>
      </c>
    </row>
    <row r="522" spans="1:7" ht="15" customHeight="1">
      <c r="A522" s="250">
        <v>38890</v>
      </c>
      <c r="B522" s="251" t="s">
        <v>531</v>
      </c>
      <c r="C522" s="251" t="s">
        <v>456</v>
      </c>
      <c r="D522" s="251" t="s">
        <v>232</v>
      </c>
      <c r="E522" s="252">
        <v>33206</v>
      </c>
      <c r="F522" s="251" t="s">
        <v>152</v>
      </c>
      <c r="G522">
        <v>3</v>
      </c>
    </row>
    <row r="523" spans="1:7" ht="15" customHeight="1">
      <c r="A523" s="250">
        <v>10869</v>
      </c>
      <c r="B523" s="251" t="s">
        <v>531</v>
      </c>
      <c r="C523" s="251" t="s">
        <v>739</v>
      </c>
      <c r="D523" s="251" t="s">
        <v>173</v>
      </c>
      <c r="E523" s="252">
        <v>21559</v>
      </c>
      <c r="F523" s="251" t="s">
        <v>152</v>
      </c>
      <c r="G523">
        <v>3</v>
      </c>
    </row>
    <row r="524" spans="1:7" ht="15" customHeight="1">
      <c r="A524" s="250">
        <v>10905</v>
      </c>
      <c r="B524" s="251" t="s">
        <v>531</v>
      </c>
      <c r="C524" s="251" t="s">
        <v>740</v>
      </c>
      <c r="D524" s="251" t="s">
        <v>248</v>
      </c>
      <c r="E524" s="252">
        <v>29727</v>
      </c>
      <c r="F524" s="251" t="s">
        <v>152</v>
      </c>
      <c r="G524">
        <v>3</v>
      </c>
    </row>
    <row r="525" spans="1:7" ht="15" customHeight="1">
      <c r="A525" s="250">
        <v>18682</v>
      </c>
      <c r="B525" s="251" t="s">
        <v>531</v>
      </c>
      <c r="C525" s="251" t="s">
        <v>740</v>
      </c>
      <c r="D525" s="251" t="s">
        <v>201</v>
      </c>
      <c r="E525" s="252">
        <v>32078</v>
      </c>
      <c r="F525" s="251" t="s">
        <v>152</v>
      </c>
      <c r="G525">
        <v>3</v>
      </c>
    </row>
    <row r="526" spans="1:7" ht="15" customHeight="1">
      <c r="A526" s="250">
        <v>11315</v>
      </c>
      <c r="B526" s="251" t="s">
        <v>531</v>
      </c>
      <c r="C526" s="251" t="s">
        <v>741</v>
      </c>
      <c r="D526" s="251" t="s">
        <v>224</v>
      </c>
      <c r="E526" s="252">
        <v>30671</v>
      </c>
      <c r="F526" s="251" t="s">
        <v>152</v>
      </c>
      <c r="G526">
        <v>3</v>
      </c>
    </row>
    <row r="527" spans="1:7" ht="15" customHeight="1">
      <c r="A527" s="250">
        <v>34664</v>
      </c>
      <c r="B527" s="251" t="s">
        <v>531</v>
      </c>
      <c r="C527" s="251" t="s">
        <v>742</v>
      </c>
      <c r="D527" s="251" t="s">
        <v>206</v>
      </c>
      <c r="E527" s="252">
        <v>32053</v>
      </c>
      <c r="F527" s="251" t="s">
        <v>152</v>
      </c>
      <c r="G527">
        <v>3</v>
      </c>
    </row>
    <row r="528" spans="1:7" ht="15" customHeight="1">
      <c r="A528" s="250">
        <v>37814</v>
      </c>
      <c r="B528" s="251" t="s">
        <v>531</v>
      </c>
      <c r="C528" s="251" t="s">
        <v>743</v>
      </c>
      <c r="D528" s="251" t="s">
        <v>192</v>
      </c>
      <c r="E528" s="252">
        <v>32555</v>
      </c>
      <c r="F528" s="251" t="s">
        <v>152</v>
      </c>
      <c r="G528">
        <v>3</v>
      </c>
    </row>
    <row r="529" spans="1:7" ht="15" customHeight="1">
      <c r="A529" s="250">
        <v>32998</v>
      </c>
      <c r="B529" s="251" t="s">
        <v>531</v>
      </c>
      <c r="C529" s="251" t="s">
        <v>1414</v>
      </c>
      <c r="D529" s="251" t="s">
        <v>248</v>
      </c>
      <c r="E529" s="252">
        <v>33585</v>
      </c>
      <c r="F529" s="251" t="s">
        <v>152</v>
      </c>
      <c r="G529">
        <v>3</v>
      </c>
    </row>
    <row r="530" spans="1:7" ht="15" customHeight="1">
      <c r="A530" s="250">
        <v>11931</v>
      </c>
      <c r="B530" s="251" t="s">
        <v>531</v>
      </c>
      <c r="C530" s="251" t="s">
        <v>328</v>
      </c>
      <c r="D530" s="251" t="s">
        <v>196</v>
      </c>
      <c r="E530" s="252">
        <v>21976</v>
      </c>
      <c r="F530" s="251" t="s">
        <v>152</v>
      </c>
      <c r="G530">
        <v>3</v>
      </c>
    </row>
    <row r="531" spans="1:7" ht="15" customHeight="1">
      <c r="A531" s="250">
        <v>36265</v>
      </c>
      <c r="B531" s="251" t="s">
        <v>531</v>
      </c>
      <c r="C531" s="251" t="s">
        <v>379</v>
      </c>
      <c r="D531" s="251" t="s">
        <v>151</v>
      </c>
      <c r="E531" s="252">
        <v>15006</v>
      </c>
      <c r="F531" s="251" t="s">
        <v>152</v>
      </c>
      <c r="G531">
        <v>3</v>
      </c>
    </row>
    <row r="532" spans="1:7" ht="15" customHeight="1">
      <c r="A532" s="250">
        <v>18992</v>
      </c>
      <c r="B532" s="251" t="s">
        <v>531</v>
      </c>
      <c r="C532" s="251" t="s">
        <v>262</v>
      </c>
      <c r="D532" s="251" t="s">
        <v>251</v>
      </c>
      <c r="E532" s="252">
        <v>27689</v>
      </c>
      <c r="F532" s="251" t="s">
        <v>152</v>
      </c>
      <c r="G532">
        <v>3</v>
      </c>
    </row>
    <row r="533" spans="1:7" ht="15" customHeight="1">
      <c r="A533" s="250">
        <v>38891</v>
      </c>
      <c r="B533" s="251" t="s">
        <v>531</v>
      </c>
      <c r="C533" s="251" t="s">
        <v>744</v>
      </c>
      <c r="D533" s="251" t="s">
        <v>396</v>
      </c>
      <c r="E533" s="252">
        <v>33235</v>
      </c>
      <c r="F533" s="251" t="s">
        <v>152</v>
      </c>
      <c r="G533">
        <v>3</v>
      </c>
    </row>
    <row r="534" spans="1:7" ht="15" customHeight="1">
      <c r="A534" s="250">
        <v>34675</v>
      </c>
      <c r="B534" s="251" t="s">
        <v>531</v>
      </c>
      <c r="C534" s="251" t="s">
        <v>489</v>
      </c>
      <c r="D534" s="251" t="s">
        <v>732</v>
      </c>
      <c r="E534" s="252">
        <v>32846</v>
      </c>
      <c r="F534" s="251" t="s">
        <v>152</v>
      </c>
      <c r="G534">
        <v>3</v>
      </c>
    </row>
    <row r="535" spans="1:7" ht="15" customHeight="1">
      <c r="A535" s="250">
        <v>39807</v>
      </c>
      <c r="B535" s="251" t="s">
        <v>531</v>
      </c>
      <c r="C535" s="251" t="s">
        <v>745</v>
      </c>
      <c r="D535" s="251" t="s">
        <v>183</v>
      </c>
      <c r="E535" s="252">
        <v>33278</v>
      </c>
      <c r="F535" s="251" t="s">
        <v>152</v>
      </c>
      <c r="G535">
        <v>3</v>
      </c>
    </row>
    <row r="536" spans="1:7" ht="15" customHeight="1">
      <c r="A536" s="250">
        <v>34655</v>
      </c>
      <c r="B536" s="251" t="s">
        <v>531</v>
      </c>
      <c r="C536" s="251" t="s">
        <v>745</v>
      </c>
      <c r="D536" s="251" t="s">
        <v>153</v>
      </c>
      <c r="E536" s="252">
        <v>23169</v>
      </c>
      <c r="F536" s="251" t="s">
        <v>152</v>
      </c>
      <c r="G536">
        <v>3</v>
      </c>
    </row>
    <row r="537" spans="1:7" ht="15" customHeight="1">
      <c r="A537" s="250">
        <v>24224</v>
      </c>
      <c r="B537" s="251" t="s">
        <v>531</v>
      </c>
      <c r="C537" s="251" t="s">
        <v>746</v>
      </c>
      <c r="D537" s="251" t="s">
        <v>238</v>
      </c>
      <c r="E537" s="252">
        <v>32005</v>
      </c>
      <c r="F537" s="251" t="s">
        <v>152</v>
      </c>
      <c r="G537">
        <v>3</v>
      </c>
    </row>
    <row r="538" spans="1:7" ht="15" customHeight="1">
      <c r="A538" s="250">
        <v>32173</v>
      </c>
      <c r="B538" s="251" t="s">
        <v>531</v>
      </c>
      <c r="C538" s="251" t="s">
        <v>747</v>
      </c>
      <c r="D538" s="251" t="s">
        <v>164</v>
      </c>
      <c r="E538" s="252">
        <v>32430</v>
      </c>
      <c r="F538" s="251" t="s">
        <v>152</v>
      </c>
      <c r="G538">
        <v>3</v>
      </c>
    </row>
    <row r="539" spans="1:7" ht="15" customHeight="1">
      <c r="A539" s="250">
        <v>26891</v>
      </c>
      <c r="B539" s="251" t="s">
        <v>531</v>
      </c>
      <c r="C539" s="251" t="s">
        <v>424</v>
      </c>
      <c r="D539" s="251" t="s">
        <v>235</v>
      </c>
      <c r="E539" s="252">
        <v>32387</v>
      </c>
      <c r="F539" s="251" t="s">
        <v>152</v>
      </c>
      <c r="G539">
        <v>3</v>
      </c>
    </row>
    <row r="540" spans="1:7" ht="15" customHeight="1">
      <c r="A540" s="250">
        <v>38892</v>
      </c>
      <c r="B540" s="251" t="s">
        <v>531</v>
      </c>
      <c r="C540" s="251" t="s">
        <v>748</v>
      </c>
      <c r="D540" s="251" t="s">
        <v>749</v>
      </c>
      <c r="E540" s="252" t="s">
        <v>1396</v>
      </c>
      <c r="F540" s="251" t="s">
        <v>152</v>
      </c>
      <c r="G540">
        <v>3</v>
      </c>
    </row>
    <row r="541" spans="1:7" ht="15" customHeight="1">
      <c r="A541" s="250">
        <v>29281</v>
      </c>
      <c r="B541" s="251" t="s">
        <v>531</v>
      </c>
      <c r="C541" s="251" t="s">
        <v>258</v>
      </c>
      <c r="D541" s="251" t="s">
        <v>259</v>
      </c>
      <c r="E541" s="252">
        <v>33123</v>
      </c>
      <c r="F541" s="251" t="s">
        <v>152</v>
      </c>
      <c r="G541">
        <v>3</v>
      </c>
    </row>
    <row r="542" spans="1:7" ht="15" customHeight="1">
      <c r="A542" s="250">
        <v>35532</v>
      </c>
      <c r="B542" s="251" t="s">
        <v>531</v>
      </c>
      <c r="C542" s="251" t="s">
        <v>258</v>
      </c>
      <c r="D542" s="251" t="s">
        <v>287</v>
      </c>
      <c r="E542" s="252">
        <v>32428</v>
      </c>
      <c r="F542" s="251" t="s">
        <v>152</v>
      </c>
      <c r="G542">
        <v>3</v>
      </c>
    </row>
    <row r="543" spans="1:7" ht="15" customHeight="1">
      <c r="A543" s="250">
        <v>42143</v>
      </c>
      <c r="B543" s="251" t="s">
        <v>531</v>
      </c>
      <c r="C543" s="251" t="s">
        <v>258</v>
      </c>
      <c r="D543" s="251" t="s">
        <v>391</v>
      </c>
      <c r="E543" s="252">
        <v>32755</v>
      </c>
      <c r="F543" s="251" t="s">
        <v>152</v>
      </c>
      <c r="G543">
        <v>3</v>
      </c>
    </row>
    <row r="544" spans="1:7" ht="15" customHeight="1">
      <c r="A544" s="250">
        <v>36260</v>
      </c>
      <c r="B544" s="251" t="s">
        <v>531</v>
      </c>
      <c r="C544" s="251" t="s">
        <v>258</v>
      </c>
      <c r="D544" s="251" t="s">
        <v>200</v>
      </c>
      <c r="E544" s="252">
        <v>32809</v>
      </c>
      <c r="F544" s="251" t="s">
        <v>152</v>
      </c>
      <c r="G544">
        <v>3</v>
      </c>
    </row>
    <row r="545" spans="1:7" ht="15" customHeight="1">
      <c r="A545" s="250">
        <v>23022</v>
      </c>
      <c r="B545" s="251" t="s">
        <v>531</v>
      </c>
      <c r="C545" s="251" t="s">
        <v>258</v>
      </c>
      <c r="D545" s="251" t="s">
        <v>279</v>
      </c>
      <c r="E545" s="252">
        <v>29118</v>
      </c>
      <c r="F545" s="251" t="s">
        <v>152</v>
      </c>
      <c r="G545">
        <v>3</v>
      </c>
    </row>
    <row r="546" spans="1:7" ht="15" customHeight="1">
      <c r="A546" s="250">
        <v>39811</v>
      </c>
      <c r="B546" s="251" t="s">
        <v>531</v>
      </c>
      <c r="C546" s="251" t="s">
        <v>258</v>
      </c>
      <c r="D546" s="251" t="s">
        <v>229</v>
      </c>
      <c r="E546" s="252">
        <v>32248</v>
      </c>
      <c r="F546" s="251" t="s">
        <v>152</v>
      </c>
      <c r="G546">
        <v>3</v>
      </c>
    </row>
    <row r="547" spans="1:7" ht="15" customHeight="1">
      <c r="A547" s="250">
        <v>38893</v>
      </c>
      <c r="B547" s="251" t="s">
        <v>531</v>
      </c>
      <c r="C547" s="251" t="s">
        <v>258</v>
      </c>
      <c r="D547" s="251" t="s">
        <v>436</v>
      </c>
      <c r="E547" s="252">
        <v>32605</v>
      </c>
      <c r="F547" s="251" t="s">
        <v>152</v>
      </c>
      <c r="G547">
        <v>3</v>
      </c>
    </row>
    <row r="548" spans="1:7" ht="15" customHeight="1">
      <c r="A548" s="250">
        <v>36259</v>
      </c>
      <c r="B548" s="251" t="s">
        <v>531</v>
      </c>
      <c r="C548" s="251" t="s">
        <v>258</v>
      </c>
      <c r="D548" s="251" t="s">
        <v>225</v>
      </c>
      <c r="E548" s="252">
        <v>32356</v>
      </c>
      <c r="F548" s="251" t="s">
        <v>152</v>
      </c>
      <c r="G548">
        <v>3</v>
      </c>
    </row>
    <row r="549" spans="1:7" ht="15" customHeight="1">
      <c r="A549" s="250">
        <v>42144</v>
      </c>
      <c r="B549" s="251" t="s">
        <v>531</v>
      </c>
      <c r="C549" s="251" t="s">
        <v>258</v>
      </c>
      <c r="D549" s="251" t="s">
        <v>181</v>
      </c>
      <c r="E549" s="252">
        <v>32937</v>
      </c>
      <c r="F549" s="251" t="s">
        <v>152</v>
      </c>
      <c r="G549">
        <v>3</v>
      </c>
    </row>
    <row r="550" spans="1:7" ht="15" customHeight="1">
      <c r="A550" s="250">
        <v>29282</v>
      </c>
      <c r="B550" s="251" t="s">
        <v>531</v>
      </c>
      <c r="C550" s="251" t="s">
        <v>750</v>
      </c>
      <c r="D550" s="251" t="s">
        <v>215</v>
      </c>
      <c r="E550" s="252" t="s">
        <v>1396</v>
      </c>
      <c r="F550" s="251" t="s">
        <v>152</v>
      </c>
      <c r="G550">
        <v>3</v>
      </c>
    </row>
    <row r="551" spans="1:7" ht="15" customHeight="1">
      <c r="A551" s="250">
        <v>13214</v>
      </c>
      <c r="B551" s="251" t="s">
        <v>531</v>
      </c>
      <c r="C551" s="251" t="s">
        <v>751</v>
      </c>
      <c r="D551" s="251" t="s">
        <v>198</v>
      </c>
      <c r="E551" s="252">
        <v>30657</v>
      </c>
      <c r="F551" s="251" t="s">
        <v>152</v>
      </c>
      <c r="G551">
        <v>3</v>
      </c>
    </row>
    <row r="552" spans="1:7" ht="15" customHeight="1">
      <c r="A552" s="250">
        <v>24225</v>
      </c>
      <c r="B552" s="251" t="s">
        <v>531</v>
      </c>
      <c r="C552" s="251" t="s">
        <v>751</v>
      </c>
      <c r="D552" s="251" t="s">
        <v>176</v>
      </c>
      <c r="E552" s="252">
        <v>18504</v>
      </c>
      <c r="F552" s="251" t="s">
        <v>152</v>
      </c>
      <c r="G552">
        <v>3</v>
      </c>
    </row>
    <row r="553" spans="1:7" ht="15" customHeight="1">
      <c r="A553" s="250">
        <v>34659</v>
      </c>
      <c r="B553" s="251" t="s">
        <v>531</v>
      </c>
      <c r="C553" s="251" t="s">
        <v>493</v>
      </c>
      <c r="D553" s="251" t="s">
        <v>752</v>
      </c>
      <c r="E553" s="252">
        <v>33032</v>
      </c>
      <c r="F553" s="251" t="s">
        <v>152</v>
      </c>
      <c r="G553">
        <v>3</v>
      </c>
    </row>
    <row r="554" spans="1:7" ht="15" customHeight="1">
      <c r="A554" s="250">
        <v>38894</v>
      </c>
      <c r="B554" s="251" t="s">
        <v>531</v>
      </c>
      <c r="C554" s="251" t="s">
        <v>753</v>
      </c>
      <c r="D554" s="251" t="s">
        <v>183</v>
      </c>
      <c r="E554" s="252">
        <v>32394</v>
      </c>
      <c r="F554" s="251" t="s">
        <v>152</v>
      </c>
      <c r="G554">
        <v>3</v>
      </c>
    </row>
    <row r="555" spans="1:7" ht="15" customHeight="1">
      <c r="A555" s="250">
        <v>13495</v>
      </c>
      <c r="B555" s="251" t="s">
        <v>531</v>
      </c>
      <c r="C555" s="251" t="s">
        <v>754</v>
      </c>
      <c r="D555" s="251" t="s">
        <v>155</v>
      </c>
      <c r="E555" s="252">
        <v>16374</v>
      </c>
      <c r="F555" s="251" t="s">
        <v>152</v>
      </c>
      <c r="G555">
        <v>3</v>
      </c>
    </row>
    <row r="556" spans="1:7" ht="15" customHeight="1">
      <c r="A556" s="250">
        <v>37210</v>
      </c>
      <c r="B556" s="251" t="s">
        <v>531</v>
      </c>
      <c r="C556" s="251" t="s">
        <v>462</v>
      </c>
      <c r="D556" s="251" t="s">
        <v>282</v>
      </c>
      <c r="E556" s="252">
        <v>33489</v>
      </c>
      <c r="F556" s="251" t="s">
        <v>152</v>
      </c>
      <c r="G556">
        <v>3</v>
      </c>
    </row>
    <row r="557" spans="1:7" ht="15" customHeight="1">
      <c r="A557" s="250">
        <v>13525</v>
      </c>
      <c r="B557" s="251" t="s">
        <v>531</v>
      </c>
      <c r="C557" s="251" t="s">
        <v>755</v>
      </c>
      <c r="D557" s="251" t="s">
        <v>214</v>
      </c>
      <c r="E557" s="252">
        <v>15572</v>
      </c>
      <c r="F557" s="251" t="s">
        <v>152</v>
      </c>
      <c r="G557">
        <v>3</v>
      </c>
    </row>
    <row r="558" spans="1:7" ht="15" customHeight="1">
      <c r="A558" s="250">
        <v>38899</v>
      </c>
      <c r="B558" s="251" t="s">
        <v>531</v>
      </c>
      <c r="C558" s="251" t="s">
        <v>756</v>
      </c>
      <c r="D558" s="251" t="s">
        <v>757</v>
      </c>
      <c r="E558" s="252">
        <v>33853</v>
      </c>
      <c r="F558" s="251" t="s">
        <v>152</v>
      </c>
      <c r="G558">
        <v>3</v>
      </c>
    </row>
    <row r="559" spans="1:7" ht="15" customHeight="1">
      <c r="A559" s="250">
        <v>21659</v>
      </c>
      <c r="B559" s="251" t="s">
        <v>531</v>
      </c>
      <c r="C559" s="251" t="s">
        <v>264</v>
      </c>
      <c r="D559" s="251" t="s">
        <v>190</v>
      </c>
      <c r="E559" s="252">
        <v>31472</v>
      </c>
      <c r="F559" s="251" t="s">
        <v>152</v>
      </c>
      <c r="G559">
        <v>3</v>
      </c>
    </row>
    <row r="560" spans="1:7" ht="15" customHeight="1">
      <c r="A560" s="250">
        <v>14118</v>
      </c>
      <c r="B560" s="251" t="s">
        <v>531</v>
      </c>
      <c r="C560" s="251" t="s">
        <v>758</v>
      </c>
      <c r="D560" s="251" t="s">
        <v>224</v>
      </c>
      <c r="E560" s="252">
        <v>30997</v>
      </c>
      <c r="F560" s="251" t="s">
        <v>152</v>
      </c>
      <c r="G560">
        <v>3</v>
      </c>
    </row>
    <row r="561" spans="1:7" ht="15" customHeight="1">
      <c r="A561" s="250">
        <v>34676</v>
      </c>
      <c r="B561" s="251" t="s">
        <v>531</v>
      </c>
      <c r="C561" s="251" t="s">
        <v>759</v>
      </c>
      <c r="D561" s="251" t="s">
        <v>201</v>
      </c>
      <c r="E561" s="252">
        <v>32459</v>
      </c>
      <c r="F561" s="251" t="s">
        <v>152</v>
      </c>
      <c r="G561">
        <v>3</v>
      </c>
    </row>
    <row r="562" spans="1:7" ht="15" customHeight="1">
      <c r="A562" s="250">
        <v>18996</v>
      </c>
      <c r="B562" s="251" t="s">
        <v>531</v>
      </c>
      <c r="C562" s="251" t="s">
        <v>266</v>
      </c>
      <c r="D562" s="251" t="s">
        <v>187</v>
      </c>
      <c r="E562" s="252">
        <v>14175</v>
      </c>
      <c r="F562" s="251" t="s">
        <v>152</v>
      </c>
      <c r="G562">
        <v>3</v>
      </c>
    </row>
    <row r="563" spans="1:7" ht="15" customHeight="1">
      <c r="A563" s="250">
        <v>34572</v>
      </c>
      <c r="B563" s="251" t="s">
        <v>531</v>
      </c>
      <c r="C563" s="251" t="s">
        <v>760</v>
      </c>
      <c r="D563" s="251" t="s">
        <v>176</v>
      </c>
      <c r="E563" s="252">
        <v>18641</v>
      </c>
      <c r="F563" s="251" t="s">
        <v>152</v>
      </c>
      <c r="G563">
        <v>3</v>
      </c>
    </row>
    <row r="564" spans="1:7" ht="15" customHeight="1">
      <c r="A564" s="250">
        <v>34654</v>
      </c>
      <c r="B564" s="251" t="s">
        <v>531</v>
      </c>
      <c r="C564" s="251" t="s">
        <v>761</v>
      </c>
      <c r="D564" s="251" t="s">
        <v>287</v>
      </c>
      <c r="E564" s="252">
        <v>32402</v>
      </c>
      <c r="F564" s="251" t="s">
        <v>152</v>
      </c>
      <c r="G564">
        <v>3</v>
      </c>
    </row>
    <row r="565" spans="1:7" ht="15" customHeight="1">
      <c r="A565" s="250">
        <v>14493</v>
      </c>
      <c r="B565" s="251" t="s">
        <v>531</v>
      </c>
      <c r="C565" s="251" t="s">
        <v>306</v>
      </c>
      <c r="D565" s="251" t="s">
        <v>175</v>
      </c>
      <c r="E565" s="252">
        <v>21441</v>
      </c>
      <c r="F565" s="251" t="s">
        <v>152</v>
      </c>
      <c r="G565">
        <v>3</v>
      </c>
    </row>
    <row r="566" spans="1:7" ht="15" customHeight="1">
      <c r="A566" s="250">
        <v>32171</v>
      </c>
      <c r="B566" s="251" t="s">
        <v>531</v>
      </c>
      <c r="C566" s="251" t="s">
        <v>762</v>
      </c>
      <c r="D566" s="251" t="s">
        <v>259</v>
      </c>
      <c r="E566" s="252">
        <v>32412</v>
      </c>
      <c r="F566" s="251" t="s">
        <v>152</v>
      </c>
      <c r="G566">
        <v>3</v>
      </c>
    </row>
    <row r="567" spans="1:7" ht="15" customHeight="1">
      <c r="A567" s="250">
        <v>29283</v>
      </c>
      <c r="B567" s="251" t="s">
        <v>531</v>
      </c>
      <c r="C567" s="251" t="s">
        <v>465</v>
      </c>
      <c r="D567" s="251" t="s">
        <v>279</v>
      </c>
      <c r="E567" s="252">
        <v>31680</v>
      </c>
      <c r="F567" s="251" t="s">
        <v>152</v>
      </c>
      <c r="G567">
        <v>3</v>
      </c>
    </row>
    <row r="568" spans="1:7" ht="15" customHeight="1">
      <c r="A568" s="250">
        <v>41397</v>
      </c>
      <c r="B568" s="251" t="s">
        <v>531</v>
      </c>
      <c r="C568" s="251" t="s">
        <v>763</v>
      </c>
      <c r="D568" s="251" t="s">
        <v>243</v>
      </c>
      <c r="E568" s="252">
        <v>33439</v>
      </c>
      <c r="F568" s="251" t="s">
        <v>152</v>
      </c>
      <c r="G568">
        <v>3</v>
      </c>
    </row>
    <row r="569" spans="1:7" ht="15" customHeight="1">
      <c r="A569" s="250">
        <v>14834</v>
      </c>
      <c r="B569" s="251" t="s">
        <v>531</v>
      </c>
      <c r="C569" s="251" t="s">
        <v>764</v>
      </c>
      <c r="D569" s="251" t="s">
        <v>653</v>
      </c>
      <c r="E569" s="252">
        <v>32102</v>
      </c>
      <c r="F569" s="251" t="s">
        <v>152</v>
      </c>
      <c r="G569">
        <v>3</v>
      </c>
    </row>
    <row r="570" spans="1:7" ht="15" customHeight="1">
      <c r="A570" s="250">
        <v>37211</v>
      </c>
      <c r="B570" s="251" t="s">
        <v>531</v>
      </c>
      <c r="C570" s="251" t="s">
        <v>466</v>
      </c>
      <c r="D570" s="251" t="s">
        <v>201</v>
      </c>
      <c r="E570" s="252">
        <v>32176</v>
      </c>
      <c r="F570" s="251" t="s">
        <v>152</v>
      </c>
      <c r="G570">
        <v>3</v>
      </c>
    </row>
    <row r="571" spans="1:7" ht="15" customHeight="1">
      <c r="A571" s="250">
        <v>36633</v>
      </c>
      <c r="B571" s="251" t="s">
        <v>531</v>
      </c>
      <c r="C571" s="251" t="s">
        <v>337</v>
      </c>
      <c r="D571" s="251" t="s">
        <v>570</v>
      </c>
      <c r="E571" s="252">
        <v>33135</v>
      </c>
      <c r="F571" s="251" t="s">
        <v>152</v>
      </c>
      <c r="G571">
        <v>3</v>
      </c>
    </row>
    <row r="572" spans="1:7" ht="15" customHeight="1">
      <c r="A572" s="250">
        <v>26673</v>
      </c>
      <c r="B572" s="251" t="s">
        <v>531</v>
      </c>
      <c r="C572" s="251" t="s">
        <v>765</v>
      </c>
      <c r="D572" s="251" t="s">
        <v>187</v>
      </c>
      <c r="E572" s="252">
        <v>31686</v>
      </c>
      <c r="F572" s="251" t="s">
        <v>152</v>
      </c>
      <c r="G572">
        <v>3</v>
      </c>
    </row>
    <row r="573" spans="1:7" ht="15" customHeight="1">
      <c r="A573" s="250">
        <v>34666</v>
      </c>
      <c r="B573" s="251" t="s">
        <v>531</v>
      </c>
      <c r="C573" s="251" t="s">
        <v>766</v>
      </c>
      <c r="D573" s="251" t="s">
        <v>164</v>
      </c>
      <c r="E573" s="252">
        <v>32103</v>
      </c>
      <c r="F573" s="251" t="s">
        <v>152</v>
      </c>
      <c r="G573">
        <v>3</v>
      </c>
    </row>
    <row r="574" spans="1:7" ht="15" customHeight="1">
      <c r="A574" s="250">
        <v>28652</v>
      </c>
      <c r="B574" s="251" t="s">
        <v>531</v>
      </c>
      <c r="C574" s="251" t="s">
        <v>767</v>
      </c>
      <c r="D574" s="251" t="s">
        <v>261</v>
      </c>
      <c r="E574" s="252">
        <v>32092</v>
      </c>
      <c r="F574" s="251" t="s">
        <v>152</v>
      </c>
      <c r="G574">
        <v>3</v>
      </c>
    </row>
    <row r="575" spans="1:7" ht="15" customHeight="1">
      <c r="A575" s="250">
        <v>15096</v>
      </c>
      <c r="B575" s="251" t="s">
        <v>531</v>
      </c>
      <c r="C575" s="251" t="s">
        <v>390</v>
      </c>
      <c r="D575" s="251" t="s">
        <v>176</v>
      </c>
      <c r="E575" s="252">
        <v>21900</v>
      </c>
      <c r="F575" s="251" t="s">
        <v>152</v>
      </c>
      <c r="G575">
        <v>3</v>
      </c>
    </row>
    <row r="576" spans="1:7" ht="15" customHeight="1">
      <c r="A576" s="250">
        <v>42009</v>
      </c>
      <c r="B576" s="251" t="s">
        <v>531</v>
      </c>
      <c r="C576" s="251" t="s">
        <v>309</v>
      </c>
      <c r="D576" s="251" t="s">
        <v>191</v>
      </c>
      <c r="E576" s="252">
        <v>28259</v>
      </c>
      <c r="F576" s="251" t="s">
        <v>152</v>
      </c>
      <c r="G576">
        <v>3</v>
      </c>
    </row>
    <row r="577" spans="1:7" ht="15" customHeight="1">
      <c r="A577" s="250">
        <v>26671</v>
      </c>
      <c r="B577" s="251" t="s">
        <v>531</v>
      </c>
      <c r="C577" s="251" t="s">
        <v>499</v>
      </c>
      <c r="D577" s="251" t="s">
        <v>295</v>
      </c>
      <c r="E577" s="252">
        <v>32264</v>
      </c>
      <c r="F577" s="251" t="s">
        <v>152</v>
      </c>
      <c r="G577">
        <v>3</v>
      </c>
    </row>
    <row r="578" spans="1:7" ht="15" customHeight="1">
      <c r="A578" s="250">
        <v>38895</v>
      </c>
      <c r="B578" s="251" t="s">
        <v>531</v>
      </c>
      <c r="C578" s="251" t="s">
        <v>269</v>
      </c>
      <c r="D578" s="251" t="s">
        <v>205</v>
      </c>
      <c r="E578" s="252">
        <v>32943</v>
      </c>
      <c r="F578" s="251" t="s">
        <v>152</v>
      </c>
      <c r="G578">
        <v>3</v>
      </c>
    </row>
    <row r="579" spans="1:7" ht="15" customHeight="1">
      <c r="A579" s="250">
        <v>39810</v>
      </c>
      <c r="B579" s="251" t="s">
        <v>531</v>
      </c>
      <c r="C579" s="251" t="s">
        <v>768</v>
      </c>
      <c r="D579" s="251" t="s">
        <v>191</v>
      </c>
      <c r="E579" s="252">
        <v>32502</v>
      </c>
      <c r="F579" s="251" t="s">
        <v>152</v>
      </c>
      <c r="G579">
        <v>3</v>
      </c>
    </row>
    <row r="580" spans="1:7" ht="15" customHeight="1">
      <c r="A580" s="250">
        <v>15495</v>
      </c>
      <c r="B580" s="251" t="s">
        <v>531</v>
      </c>
      <c r="C580" s="251" t="s">
        <v>634</v>
      </c>
      <c r="D580" s="251" t="s">
        <v>769</v>
      </c>
      <c r="E580" s="252">
        <v>29547</v>
      </c>
      <c r="F580" s="251" t="s">
        <v>152</v>
      </c>
      <c r="G580">
        <v>3</v>
      </c>
    </row>
    <row r="581" spans="1:7" ht="15" customHeight="1">
      <c r="A581" s="250">
        <v>144</v>
      </c>
      <c r="B581" s="251" t="s">
        <v>532</v>
      </c>
      <c r="C581" s="251" t="s">
        <v>770</v>
      </c>
      <c r="D581" s="251" t="s">
        <v>201</v>
      </c>
      <c r="E581" s="252">
        <v>29944</v>
      </c>
      <c r="F581" s="251" t="s">
        <v>152</v>
      </c>
      <c r="G581">
        <v>4</v>
      </c>
    </row>
    <row r="582" spans="1:7" ht="15" customHeight="1">
      <c r="A582" s="250">
        <v>23935</v>
      </c>
      <c r="B582" s="251" t="s">
        <v>532</v>
      </c>
      <c r="C582" s="251" t="s">
        <v>340</v>
      </c>
      <c r="D582" s="251" t="s">
        <v>206</v>
      </c>
      <c r="E582" s="252">
        <v>32552</v>
      </c>
      <c r="F582" s="251" t="s">
        <v>152</v>
      </c>
      <c r="G582">
        <v>4</v>
      </c>
    </row>
    <row r="583" spans="1:7" ht="15" customHeight="1">
      <c r="A583" s="250">
        <v>273</v>
      </c>
      <c r="B583" s="251" t="s">
        <v>532</v>
      </c>
      <c r="C583" s="251" t="s">
        <v>771</v>
      </c>
      <c r="D583" s="251" t="s">
        <v>240</v>
      </c>
      <c r="E583" s="252">
        <v>19991</v>
      </c>
      <c r="F583" s="251" t="s">
        <v>152</v>
      </c>
      <c r="G583">
        <v>4</v>
      </c>
    </row>
    <row r="584" spans="1:7" ht="15" customHeight="1">
      <c r="A584" s="250">
        <v>38360</v>
      </c>
      <c r="B584" s="251" t="s">
        <v>532</v>
      </c>
      <c r="C584" s="251" t="s">
        <v>771</v>
      </c>
      <c r="D584" s="251" t="s">
        <v>279</v>
      </c>
      <c r="E584" s="252">
        <v>33871</v>
      </c>
      <c r="F584" s="251" t="s">
        <v>152</v>
      </c>
      <c r="G584">
        <v>4</v>
      </c>
    </row>
    <row r="585" spans="1:7" ht="15" customHeight="1">
      <c r="A585" s="250">
        <v>38362</v>
      </c>
      <c r="B585" s="251" t="s">
        <v>532</v>
      </c>
      <c r="C585" s="251" t="s">
        <v>772</v>
      </c>
      <c r="D585" s="251" t="s">
        <v>197</v>
      </c>
      <c r="E585" s="252">
        <v>33159</v>
      </c>
      <c r="F585" s="251" t="s">
        <v>152</v>
      </c>
      <c r="G585">
        <v>4</v>
      </c>
    </row>
    <row r="586" spans="1:7" ht="15" customHeight="1">
      <c r="A586" s="250">
        <v>36173</v>
      </c>
      <c r="B586" s="251" t="s">
        <v>532</v>
      </c>
      <c r="C586" s="251" t="s">
        <v>160</v>
      </c>
      <c r="D586" s="251" t="s">
        <v>281</v>
      </c>
      <c r="E586" s="252">
        <v>33643</v>
      </c>
      <c r="F586" s="251" t="s">
        <v>152</v>
      </c>
      <c r="G586">
        <v>4</v>
      </c>
    </row>
    <row r="587" spans="1:7" ht="15" customHeight="1">
      <c r="A587" s="250">
        <v>32684</v>
      </c>
      <c r="B587" s="251" t="s">
        <v>532</v>
      </c>
      <c r="C587" s="251" t="s">
        <v>773</v>
      </c>
      <c r="D587" s="251" t="s">
        <v>202</v>
      </c>
      <c r="E587" s="252">
        <v>33175</v>
      </c>
      <c r="F587" s="251" t="s">
        <v>152</v>
      </c>
      <c r="G587">
        <v>4</v>
      </c>
    </row>
    <row r="588" spans="1:7" ht="15" customHeight="1">
      <c r="A588" s="250">
        <v>28228</v>
      </c>
      <c r="B588" s="251" t="s">
        <v>532</v>
      </c>
      <c r="C588" s="251" t="s">
        <v>774</v>
      </c>
      <c r="D588" s="251" t="s">
        <v>471</v>
      </c>
      <c r="E588" s="252">
        <v>32924</v>
      </c>
      <c r="F588" s="251" t="s">
        <v>152</v>
      </c>
      <c r="G588">
        <v>4</v>
      </c>
    </row>
    <row r="589" spans="1:7" ht="15" customHeight="1">
      <c r="A589" s="250">
        <v>891</v>
      </c>
      <c r="B589" s="251" t="s">
        <v>532</v>
      </c>
      <c r="C589" s="251" t="s">
        <v>775</v>
      </c>
      <c r="D589" s="251" t="s">
        <v>165</v>
      </c>
      <c r="E589" s="252">
        <v>15874</v>
      </c>
      <c r="F589" s="251" t="s">
        <v>152</v>
      </c>
      <c r="G589">
        <v>4</v>
      </c>
    </row>
    <row r="590" spans="1:7" ht="15" customHeight="1">
      <c r="A590" s="250">
        <v>944</v>
      </c>
      <c r="B590" s="251" t="s">
        <v>532</v>
      </c>
      <c r="C590" s="251" t="s">
        <v>776</v>
      </c>
      <c r="D590" s="251" t="s">
        <v>197</v>
      </c>
      <c r="E590" s="252">
        <v>28914</v>
      </c>
      <c r="F590" s="251" t="s">
        <v>152</v>
      </c>
      <c r="G590">
        <v>4</v>
      </c>
    </row>
    <row r="591" spans="1:7" ht="15" customHeight="1">
      <c r="A591" s="250">
        <v>38364</v>
      </c>
      <c r="B591" s="251" t="s">
        <v>532</v>
      </c>
      <c r="C591" s="251" t="s">
        <v>777</v>
      </c>
      <c r="D591" s="251" t="s">
        <v>224</v>
      </c>
      <c r="E591" s="252">
        <v>32798</v>
      </c>
      <c r="F591" s="251" t="s">
        <v>152</v>
      </c>
      <c r="G591">
        <v>4</v>
      </c>
    </row>
    <row r="592" spans="1:7" ht="15" customHeight="1">
      <c r="A592" s="250">
        <v>23952</v>
      </c>
      <c r="B592" s="251" t="s">
        <v>532</v>
      </c>
      <c r="C592" s="251" t="s">
        <v>245</v>
      </c>
      <c r="D592" s="251" t="s">
        <v>226</v>
      </c>
      <c r="E592" s="252">
        <v>20487</v>
      </c>
      <c r="F592" s="251" t="s">
        <v>152</v>
      </c>
      <c r="G592">
        <v>4</v>
      </c>
    </row>
    <row r="593" spans="1:7" ht="15" customHeight="1">
      <c r="A593" s="250">
        <v>28231</v>
      </c>
      <c r="B593" s="251" t="s">
        <v>532</v>
      </c>
      <c r="C593" s="251" t="s">
        <v>778</v>
      </c>
      <c r="D593" s="251" t="s">
        <v>229</v>
      </c>
      <c r="E593" s="252">
        <v>31520</v>
      </c>
      <c r="F593" s="251" t="s">
        <v>152</v>
      </c>
      <c r="G593">
        <v>4</v>
      </c>
    </row>
    <row r="594" spans="1:7" ht="15" customHeight="1">
      <c r="A594" s="250">
        <v>1801</v>
      </c>
      <c r="B594" s="251" t="s">
        <v>532</v>
      </c>
      <c r="C594" s="251" t="s">
        <v>169</v>
      </c>
      <c r="D594" s="251" t="s">
        <v>153</v>
      </c>
      <c r="E594" s="252">
        <v>13164</v>
      </c>
      <c r="F594" s="251" t="s">
        <v>152</v>
      </c>
      <c r="G594">
        <v>4</v>
      </c>
    </row>
    <row r="595" spans="1:7" ht="15" customHeight="1">
      <c r="A595" s="250">
        <v>1800</v>
      </c>
      <c r="B595" s="251" t="s">
        <v>532</v>
      </c>
      <c r="C595" s="251" t="s">
        <v>169</v>
      </c>
      <c r="D595" s="251" t="s">
        <v>263</v>
      </c>
      <c r="E595" s="252">
        <v>19806</v>
      </c>
      <c r="F595" s="251" t="s">
        <v>152</v>
      </c>
      <c r="G595">
        <v>4</v>
      </c>
    </row>
    <row r="596" spans="1:7" ht="15" customHeight="1">
      <c r="A596" s="250">
        <v>1932</v>
      </c>
      <c r="B596" s="251" t="s">
        <v>532</v>
      </c>
      <c r="C596" s="251" t="s">
        <v>779</v>
      </c>
      <c r="D596" s="251" t="s">
        <v>163</v>
      </c>
      <c r="E596" s="252">
        <v>30878</v>
      </c>
      <c r="F596" s="251" t="s">
        <v>152</v>
      </c>
      <c r="G596">
        <v>4</v>
      </c>
    </row>
    <row r="597" spans="1:7" ht="15" customHeight="1">
      <c r="A597" s="250">
        <v>32688</v>
      </c>
      <c r="B597" s="251" t="s">
        <v>532</v>
      </c>
      <c r="C597" s="251" t="s">
        <v>780</v>
      </c>
      <c r="D597" s="251" t="s">
        <v>381</v>
      </c>
      <c r="E597" s="252">
        <v>32679</v>
      </c>
      <c r="F597" s="251" t="s">
        <v>152</v>
      </c>
      <c r="G597">
        <v>4</v>
      </c>
    </row>
    <row r="598" spans="1:7" ht="15" customHeight="1">
      <c r="A598" s="250">
        <v>26439</v>
      </c>
      <c r="B598" s="251" t="s">
        <v>532</v>
      </c>
      <c r="C598" s="251" t="s">
        <v>781</v>
      </c>
      <c r="D598" s="251" t="s">
        <v>214</v>
      </c>
      <c r="E598" s="252">
        <v>14577</v>
      </c>
      <c r="F598" s="251" t="s">
        <v>152</v>
      </c>
      <c r="G598">
        <v>4</v>
      </c>
    </row>
    <row r="599" spans="1:7" ht="15" customHeight="1">
      <c r="A599" s="250">
        <v>41370</v>
      </c>
      <c r="B599" s="251" t="s">
        <v>532</v>
      </c>
      <c r="C599" s="251" t="s">
        <v>782</v>
      </c>
      <c r="D599" s="251" t="s">
        <v>218</v>
      </c>
      <c r="E599" s="252">
        <v>33367</v>
      </c>
      <c r="F599" s="251" t="s">
        <v>152</v>
      </c>
      <c r="G599">
        <v>4</v>
      </c>
    </row>
    <row r="600" spans="1:7" ht="15" customHeight="1">
      <c r="A600" s="250">
        <v>3430</v>
      </c>
      <c r="B600" s="251" t="s">
        <v>532</v>
      </c>
      <c r="C600" s="251" t="s">
        <v>783</v>
      </c>
      <c r="D600" s="251" t="s">
        <v>229</v>
      </c>
      <c r="E600" s="252">
        <v>17200</v>
      </c>
      <c r="F600" s="251" t="s">
        <v>152</v>
      </c>
      <c r="G600">
        <v>4</v>
      </c>
    </row>
    <row r="601" spans="1:7" ht="15" customHeight="1">
      <c r="A601" s="250">
        <v>41372</v>
      </c>
      <c r="B601" s="251" t="s">
        <v>532</v>
      </c>
      <c r="C601" s="251" t="s">
        <v>784</v>
      </c>
      <c r="D601" s="251" t="s">
        <v>305</v>
      </c>
      <c r="E601" s="252">
        <v>19828</v>
      </c>
      <c r="F601" s="251" t="s">
        <v>152</v>
      </c>
      <c r="G601">
        <v>4</v>
      </c>
    </row>
    <row r="602" spans="1:7" ht="15" customHeight="1">
      <c r="A602" s="250">
        <v>38367</v>
      </c>
      <c r="B602" s="251" t="s">
        <v>532</v>
      </c>
      <c r="C602" s="251" t="s">
        <v>785</v>
      </c>
      <c r="D602" s="251" t="s">
        <v>384</v>
      </c>
      <c r="E602" s="252">
        <v>33876</v>
      </c>
      <c r="F602" s="251" t="s">
        <v>152</v>
      </c>
      <c r="G602">
        <v>4</v>
      </c>
    </row>
    <row r="603" spans="1:7" ht="15" customHeight="1">
      <c r="A603" s="250">
        <v>4132</v>
      </c>
      <c r="B603" s="251" t="s">
        <v>532</v>
      </c>
      <c r="C603" s="251" t="s">
        <v>786</v>
      </c>
      <c r="D603" s="251" t="s">
        <v>153</v>
      </c>
      <c r="E603" s="252">
        <v>18400</v>
      </c>
      <c r="F603" s="251" t="s">
        <v>152</v>
      </c>
      <c r="G603">
        <v>4</v>
      </c>
    </row>
    <row r="604" spans="1:7" ht="15" customHeight="1">
      <c r="A604" s="250">
        <v>34786</v>
      </c>
      <c r="B604" s="251" t="s">
        <v>532</v>
      </c>
      <c r="C604" s="251" t="s">
        <v>207</v>
      </c>
      <c r="D604" s="251" t="s">
        <v>228</v>
      </c>
      <c r="E604" s="252">
        <v>31901</v>
      </c>
      <c r="F604" s="251" t="s">
        <v>152</v>
      </c>
      <c r="G604">
        <v>4</v>
      </c>
    </row>
    <row r="605" spans="1:7" ht="15" customHeight="1">
      <c r="A605" s="250">
        <v>4499</v>
      </c>
      <c r="B605" s="251" t="s">
        <v>532</v>
      </c>
      <c r="C605" s="251" t="s">
        <v>207</v>
      </c>
      <c r="D605" s="251" t="s">
        <v>194</v>
      </c>
      <c r="E605" s="252">
        <v>27586</v>
      </c>
      <c r="F605" s="251" t="s">
        <v>152</v>
      </c>
      <c r="G605">
        <v>4</v>
      </c>
    </row>
    <row r="606" spans="1:7" ht="15" customHeight="1">
      <c r="A606" s="250">
        <v>38369</v>
      </c>
      <c r="B606" s="251" t="s">
        <v>532</v>
      </c>
      <c r="C606" s="251" t="s">
        <v>369</v>
      </c>
      <c r="D606" s="251" t="s">
        <v>158</v>
      </c>
      <c r="E606" s="252">
        <v>32817</v>
      </c>
      <c r="F606" s="251" t="s">
        <v>152</v>
      </c>
      <c r="G606">
        <v>4</v>
      </c>
    </row>
    <row r="607" spans="1:7" ht="15" customHeight="1">
      <c r="A607" s="250">
        <v>39660</v>
      </c>
      <c r="B607" s="251" t="s">
        <v>532</v>
      </c>
      <c r="C607" s="251" t="s">
        <v>370</v>
      </c>
      <c r="D607" s="251" t="s">
        <v>787</v>
      </c>
      <c r="E607" s="252">
        <v>21558</v>
      </c>
      <c r="F607" s="251" t="s">
        <v>152</v>
      </c>
      <c r="G607">
        <v>4</v>
      </c>
    </row>
    <row r="608" spans="1:7" ht="15" customHeight="1">
      <c r="A608" s="250">
        <v>38370</v>
      </c>
      <c r="B608" s="251" t="s">
        <v>532</v>
      </c>
      <c r="C608" s="251" t="s">
        <v>788</v>
      </c>
      <c r="D608" s="251" t="s">
        <v>259</v>
      </c>
      <c r="E608" s="252">
        <v>33651</v>
      </c>
      <c r="F608" s="251" t="s">
        <v>152</v>
      </c>
      <c r="G608">
        <v>4</v>
      </c>
    </row>
    <row r="609" spans="1:7" ht="15" customHeight="1">
      <c r="A609" s="250">
        <v>32694</v>
      </c>
      <c r="B609" s="251" t="s">
        <v>532</v>
      </c>
      <c r="C609" s="251" t="s">
        <v>788</v>
      </c>
      <c r="D609" s="251" t="s">
        <v>206</v>
      </c>
      <c r="E609" s="252">
        <v>32781</v>
      </c>
      <c r="F609" s="251" t="s">
        <v>152</v>
      </c>
      <c r="G609">
        <v>4</v>
      </c>
    </row>
    <row r="610" spans="1:7" ht="15" customHeight="1">
      <c r="A610" s="250">
        <v>5043</v>
      </c>
      <c r="B610" s="251" t="s">
        <v>532</v>
      </c>
      <c r="C610" s="251" t="s">
        <v>789</v>
      </c>
      <c r="D610" s="251" t="s">
        <v>367</v>
      </c>
      <c r="E610" s="252">
        <v>20516</v>
      </c>
      <c r="F610" s="251" t="s">
        <v>152</v>
      </c>
      <c r="G610">
        <v>4</v>
      </c>
    </row>
    <row r="611" spans="1:7" ht="15" customHeight="1">
      <c r="A611" s="250">
        <v>40625</v>
      </c>
      <c r="B611" s="251" t="s">
        <v>532</v>
      </c>
      <c r="C611" s="251" t="s">
        <v>789</v>
      </c>
      <c r="D611" s="251" t="s">
        <v>311</v>
      </c>
      <c r="E611" s="252">
        <v>34052</v>
      </c>
      <c r="F611" s="251" t="s">
        <v>152</v>
      </c>
      <c r="G611">
        <v>4</v>
      </c>
    </row>
    <row r="612" spans="1:7" ht="15" customHeight="1">
      <c r="A612" s="250">
        <v>5049</v>
      </c>
      <c r="B612" s="251" t="s">
        <v>532</v>
      </c>
      <c r="C612" s="251" t="s">
        <v>790</v>
      </c>
      <c r="D612" s="251" t="s">
        <v>191</v>
      </c>
      <c r="E612" s="252">
        <v>21140</v>
      </c>
      <c r="F612" s="251" t="s">
        <v>152</v>
      </c>
      <c r="G612">
        <v>4</v>
      </c>
    </row>
    <row r="613" spans="1:7" ht="15" customHeight="1">
      <c r="A613" s="250">
        <v>32696</v>
      </c>
      <c r="B613" s="251" t="s">
        <v>532</v>
      </c>
      <c r="C613" s="251" t="s">
        <v>791</v>
      </c>
      <c r="D613" s="251" t="s">
        <v>331</v>
      </c>
      <c r="E613" s="252">
        <v>32459</v>
      </c>
      <c r="F613" s="251" t="s">
        <v>152</v>
      </c>
      <c r="G613">
        <v>4</v>
      </c>
    </row>
    <row r="614" spans="1:7" ht="15" customHeight="1">
      <c r="A614" s="250">
        <v>36169</v>
      </c>
      <c r="B614" s="251" t="s">
        <v>532</v>
      </c>
      <c r="C614" s="251" t="s">
        <v>792</v>
      </c>
      <c r="D614" s="251" t="s">
        <v>215</v>
      </c>
      <c r="E614" s="252">
        <v>33516</v>
      </c>
      <c r="F614" s="251" t="s">
        <v>152</v>
      </c>
      <c r="G614">
        <v>4</v>
      </c>
    </row>
    <row r="615" spans="1:7" ht="15" customHeight="1">
      <c r="A615" s="250">
        <v>32698</v>
      </c>
      <c r="B615" s="251" t="s">
        <v>532</v>
      </c>
      <c r="C615" s="251" t="s">
        <v>395</v>
      </c>
      <c r="D615" s="251" t="s">
        <v>222</v>
      </c>
      <c r="E615" s="252">
        <v>31678</v>
      </c>
      <c r="F615" s="251" t="s">
        <v>152</v>
      </c>
      <c r="G615">
        <v>4</v>
      </c>
    </row>
    <row r="616" spans="1:7" ht="15" customHeight="1">
      <c r="A616" s="250">
        <v>22698</v>
      </c>
      <c r="B616" s="251" t="s">
        <v>532</v>
      </c>
      <c r="C616" s="251" t="s">
        <v>216</v>
      </c>
      <c r="D616" s="251" t="s">
        <v>187</v>
      </c>
      <c r="E616" s="252">
        <v>19424</v>
      </c>
      <c r="F616" s="251" t="s">
        <v>152</v>
      </c>
      <c r="G616">
        <v>4</v>
      </c>
    </row>
    <row r="617" spans="1:7" ht="15" customHeight="1">
      <c r="A617" s="250">
        <v>36168</v>
      </c>
      <c r="B617" s="251" t="s">
        <v>532</v>
      </c>
      <c r="C617" s="251" t="s">
        <v>793</v>
      </c>
      <c r="D617" s="251" t="s">
        <v>183</v>
      </c>
      <c r="E617" s="252">
        <v>32981</v>
      </c>
      <c r="F617" s="251" t="s">
        <v>152</v>
      </c>
      <c r="G617">
        <v>4</v>
      </c>
    </row>
    <row r="618" spans="1:7" ht="15" customHeight="1">
      <c r="A618" s="250">
        <v>40627</v>
      </c>
      <c r="B618" s="251" t="s">
        <v>532</v>
      </c>
      <c r="C618" s="251" t="s">
        <v>794</v>
      </c>
      <c r="D618" s="251" t="s">
        <v>261</v>
      </c>
      <c r="E618" s="252">
        <v>33500</v>
      </c>
      <c r="F618" s="251" t="s">
        <v>152</v>
      </c>
      <c r="G618">
        <v>4</v>
      </c>
    </row>
    <row r="619" spans="1:7" ht="15" customHeight="1">
      <c r="A619" s="250">
        <v>38371</v>
      </c>
      <c r="B619" s="251" t="s">
        <v>532</v>
      </c>
      <c r="C619" s="251" t="s">
        <v>444</v>
      </c>
      <c r="D619" s="251" t="s">
        <v>261</v>
      </c>
      <c r="E619" s="252">
        <v>33691</v>
      </c>
      <c r="F619" s="251" t="s">
        <v>152</v>
      </c>
      <c r="G619">
        <v>4</v>
      </c>
    </row>
    <row r="620" spans="1:7" ht="15" customHeight="1">
      <c r="A620" s="250">
        <v>38373</v>
      </c>
      <c r="B620" s="251" t="s">
        <v>532</v>
      </c>
      <c r="C620" s="251" t="s">
        <v>795</v>
      </c>
      <c r="D620" s="251" t="s">
        <v>796</v>
      </c>
      <c r="E620" s="252">
        <v>32864</v>
      </c>
      <c r="F620" s="251" t="s">
        <v>152</v>
      </c>
      <c r="G620">
        <v>4</v>
      </c>
    </row>
    <row r="621" spans="1:7" ht="15" customHeight="1">
      <c r="A621" s="250">
        <v>41375</v>
      </c>
      <c r="B621" s="251" t="s">
        <v>532</v>
      </c>
      <c r="C621" s="251" t="s">
        <v>795</v>
      </c>
      <c r="D621" s="251" t="s">
        <v>183</v>
      </c>
      <c r="E621" s="252">
        <v>33914</v>
      </c>
      <c r="F621" s="251" t="s">
        <v>152</v>
      </c>
      <c r="G621">
        <v>4</v>
      </c>
    </row>
    <row r="622" spans="1:7" ht="15" customHeight="1">
      <c r="A622" s="250">
        <v>38375</v>
      </c>
      <c r="B622" s="251" t="s">
        <v>532</v>
      </c>
      <c r="C622" s="251" t="s">
        <v>797</v>
      </c>
      <c r="D622" s="251" t="s">
        <v>201</v>
      </c>
      <c r="E622" s="252">
        <v>32489</v>
      </c>
      <c r="F622" s="251" t="s">
        <v>152</v>
      </c>
      <c r="G622">
        <v>4</v>
      </c>
    </row>
    <row r="623" spans="1:7" ht="15" customHeight="1">
      <c r="A623" s="250">
        <v>38376</v>
      </c>
      <c r="B623" s="251" t="s">
        <v>532</v>
      </c>
      <c r="C623" s="251" t="s">
        <v>227</v>
      </c>
      <c r="D623" s="251" t="s">
        <v>176</v>
      </c>
      <c r="E623" s="252">
        <v>33493</v>
      </c>
      <c r="F623" s="251" t="s">
        <v>152</v>
      </c>
      <c r="G623">
        <v>4</v>
      </c>
    </row>
    <row r="624" spans="1:7" ht="15" customHeight="1">
      <c r="A624" s="250">
        <v>6871</v>
      </c>
      <c r="B624" s="251" t="s">
        <v>532</v>
      </c>
      <c r="C624" s="251" t="s">
        <v>798</v>
      </c>
      <c r="D624" s="251" t="s">
        <v>185</v>
      </c>
      <c r="E624" s="252">
        <v>16350</v>
      </c>
      <c r="F624" s="251" t="s">
        <v>152</v>
      </c>
      <c r="G624">
        <v>4</v>
      </c>
    </row>
    <row r="625" spans="1:7" ht="15" customHeight="1">
      <c r="A625" s="250">
        <v>6961</v>
      </c>
      <c r="B625" s="251" t="s">
        <v>532</v>
      </c>
      <c r="C625" s="251" t="s">
        <v>799</v>
      </c>
      <c r="D625" s="251" t="s">
        <v>275</v>
      </c>
      <c r="E625" s="252">
        <v>12122</v>
      </c>
      <c r="F625" s="251" t="s">
        <v>152</v>
      </c>
      <c r="G625">
        <v>4</v>
      </c>
    </row>
    <row r="626" spans="1:7" ht="15" customHeight="1">
      <c r="A626" s="250">
        <v>36174</v>
      </c>
      <c r="B626" s="251" t="s">
        <v>532</v>
      </c>
      <c r="C626" s="251" t="s">
        <v>233</v>
      </c>
      <c r="D626" s="251" t="s">
        <v>218</v>
      </c>
      <c r="E626" s="252">
        <v>33560</v>
      </c>
      <c r="F626" s="251" t="s">
        <v>152</v>
      </c>
      <c r="G626">
        <v>4</v>
      </c>
    </row>
    <row r="627" spans="1:7" ht="15" customHeight="1">
      <c r="A627" s="250">
        <v>7245</v>
      </c>
      <c r="B627" s="251" t="s">
        <v>532</v>
      </c>
      <c r="C627" s="251" t="s">
        <v>800</v>
      </c>
      <c r="D627" s="251" t="s">
        <v>222</v>
      </c>
      <c r="E627" s="252">
        <v>25868</v>
      </c>
      <c r="F627" s="251" t="s">
        <v>152</v>
      </c>
      <c r="G627">
        <v>4</v>
      </c>
    </row>
    <row r="628" spans="1:7" ht="15" customHeight="1">
      <c r="A628" s="250">
        <v>38378</v>
      </c>
      <c r="B628" s="251" t="s">
        <v>532</v>
      </c>
      <c r="C628" s="251" t="s">
        <v>321</v>
      </c>
      <c r="D628" s="251" t="s">
        <v>202</v>
      </c>
      <c r="E628" s="252">
        <v>33068</v>
      </c>
      <c r="F628" s="251" t="s">
        <v>152</v>
      </c>
      <c r="G628">
        <v>4</v>
      </c>
    </row>
    <row r="629" spans="1:7" ht="15" customHeight="1">
      <c r="A629" s="250">
        <v>30415</v>
      </c>
      <c r="B629" s="251" t="s">
        <v>532</v>
      </c>
      <c r="C629" s="251" t="s">
        <v>801</v>
      </c>
      <c r="D629" s="251" t="s">
        <v>229</v>
      </c>
      <c r="E629" s="252">
        <v>32910</v>
      </c>
      <c r="F629" s="251" t="s">
        <v>152</v>
      </c>
      <c r="G629">
        <v>4</v>
      </c>
    </row>
    <row r="630" spans="1:7" ht="15" customHeight="1">
      <c r="A630" s="250">
        <v>32726</v>
      </c>
      <c r="B630" s="251" t="s">
        <v>532</v>
      </c>
      <c r="C630" s="251" t="s">
        <v>802</v>
      </c>
      <c r="D630" s="251" t="s">
        <v>195</v>
      </c>
      <c r="E630" s="252">
        <v>25449</v>
      </c>
      <c r="F630" s="251" t="s">
        <v>152</v>
      </c>
      <c r="G630">
        <v>4</v>
      </c>
    </row>
    <row r="631" spans="1:7" ht="15" customHeight="1">
      <c r="A631" s="250">
        <v>8761</v>
      </c>
      <c r="B631" s="251" t="s">
        <v>532</v>
      </c>
      <c r="C631" s="251" t="s">
        <v>803</v>
      </c>
      <c r="D631" s="251" t="s">
        <v>153</v>
      </c>
      <c r="E631" s="252">
        <v>28009</v>
      </c>
      <c r="F631" s="251" t="s">
        <v>152</v>
      </c>
      <c r="G631">
        <v>4</v>
      </c>
    </row>
    <row r="632" spans="1:7" ht="15" customHeight="1">
      <c r="A632" s="250">
        <v>8760</v>
      </c>
      <c r="B632" s="251" t="s">
        <v>532</v>
      </c>
      <c r="C632" s="251" t="s">
        <v>803</v>
      </c>
      <c r="D632" s="251" t="s">
        <v>176</v>
      </c>
      <c r="E632" s="252">
        <v>29839</v>
      </c>
      <c r="F632" s="251" t="s">
        <v>152</v>
      </c>
      <c r="G632">
        <v>4</v>
      </c>
    </row>
    <row r="633" spans="1:7" ht="15" customHeight="1">
      <c r="A633" s="250">
        <v>36170</v>
      </c>
      <c r="B633" s="251" t="s">
        <v>532</v>
      </c>
      <c r="C633" s="251" t="s">
        <v>804</v>
      </c>
      <c r="D633" s="251" t="s">
        <v>211</v>
      </c>
      <c r="E633" s="252">
        <v>33434</v>
      </c>
      <c r="F633" s="251" t="s">
        <v>152</v>
      </c>
      <c r="G633">
        <v>4</v>
      </c>
    </row>
    <row r="634" spans="1:7" ht="15" customHeight="1">
      <c r="A634" s="250">
        <v>32711</v>
      </c>
      <c r="B634" s="251" t="s">
        <v>532</v>
      </c>
      <c r="C634" s="251" t="s">
        <v>804</v>
      </c>
      <c r="D634" s="251" t="s">
        <v>187</v>
      </c>
      <c r="E634" s="252">
        <v>32288</v>
      </c>
      <c r="F634" s="251" t="s">
        <v>152</v>
      </c>
      <c r="G634">
        <v>4</v>
      </c>
    </row>
    <row r="635" spans="1:7" ht="15" customHeight="1">
      <c r="A635" s="250">
        <v>32710</v>
      </c>
      <c r="B635" s="251" t="s">
        <v>532</v>
      </c>
      <c r="C635" s="251" t="s">
        <v>804</v>
      </c>
      <c r="D635" s="251" t="s">
        <v>194</v>
      </c>
      <c r="E635" s="252">
        <v>22678</v>
      </c>
      <c r="F635" s="251" t="s">
        <v>152</v>
      </c>
      <c r="G635">
        <v>4</v>
      </c>
    </row>
    <row r="636" spans="1:7" ht="15" customHeight="1">
      <c r="A636" s="250">
        <v>38379</v>
      </c>
      <c r="B636" s="251" t="s">
        <v>532</v>
      </c>
      <c r="C636" s="251" t="s">
        <v>805</v>
      </c>
      <c r="D636" s="251" t="s">
        <v>153</v>
      </c>
      <c r="E636" s="252">
        <v>18838</v>
      </c>
      <c r="F636" s="251" t="s">
        <v>152</v>
      </c>
      <c r="G636">
        <v>4</v>
      </c>
    </row>
    <row r="637" spans="1:7" ht="15" customHeight="1">
      <c r="A637" s="250">
        <v>38382</v>
      </c>
      <c r="B637" s="251" t="s">
        <v>532</v>
      </c>
      <c r="C637" s="251" t="s">
        <v>324</v>
      </c>
      <c r="D637" s="251" t="s">
        <v>279</v>
      </c>
      <c r="E637" s="252">
        <v>32150</v>
      </c>
      <c r="F637" s="251" t="s">
        <v>152</v>
      </c>
      <c r="G637">
        <v>4</v>
      </c>
    </row>
    <row r="638" spans="1:7" ht="15" customHeight="1">
      <c r="A638" s="250">
        <v>10046</v>
      </c>
      <c r="B638" s="251" t="s">
        <v>532</v>
      </c>
      <c r="C638" s="251" t="s">
        <v>806</v>
      </c>
      <c r="D638" s="251" t="s">
        <v>229</v>
      </c>
      <c r="E638" s="252">
        <v>17427</v>
      </c>
      <c r="F638" s="251" t="s">
        <v>152</v>
      </c>
      <c r="G638">
        <v>4</v>
      </c>
    </row>
    <row r="639" spans="1:7" ht="15" customHeight="1">
      <c r="A639" s="250">
        <v>41373</v>
      </c>
      <c r="B639" s="251" t="s">
        <v>532</v>
      </c>
      <c r="C639" s="251" t="s">
        <v>807</v>
      </c>
      <c r="D639" s="251" t="s">
        <v>153</v>
      </c>
      <c r="E639" s="252">
        <v>29371</v>
      </c>
      <c r="F639" s="251" t="s">
        <v>152</v>
      </c>
      <c r="G639">
        <v>4</v>
      </c>
    </row>
    <row r="640" spans="1:7" ht="15" customHeight="1">
      <c r="A640" s="250">
        <v>26559</v>
      </c>
      <c r="B640" s="251" t="s">
        <v>532</v>
      </c>
      <c r="C640" s="251" t="s">
        <v>807</v>
      </c>
      <c r="D640" s="251" t="s">
        <v>220</v>
      </c>
      <c r="E640" s="252">
        <v>29371</v>
      </c>
      <c r="F640" s="251" t="s">
        <v>152</v>
      </c>
      <c r="G640">
        <v>4</v>
      </c>
    </row>
    <row r="641" spans="1:7" ht="15" customHeight="1">
      <c r="A641" s="250">
        <v>38386</v>
      </c>
      <c r="B641" s="251" t="s">
        <v>532</v>
      </c>
      <c r="C641" s="251" t="s">
        <v>605</v>
      </c>
      <c r="D641" s="251" t="s">
        <v>201</v>
      </c>
      <c r="E641" s="252">
        <v>32494</v>
      </c>
      <c r="F641" s="251" t="s">
        <v>152</v>
      </c>
      <c r="G641">
        <v>4</v>
      </c>
    </row>
    <row r="642" spans="1:7" ht="15" customHeight="1">
      <c r="A642" s="250">
        <v>11001</v>
      </c>
      <c r="B642" s="251" t="s">
        <v>532</v>
      </c>
      <c r="C642" s="251" t="s">
        <v>421</v>
      </c>
      <c r="D642" s="251" t="s">
        <v>170</v>
      </c>
      <c r="E642" s="252">
        <v>26539</v>
      </c>
      <c r="F642" s="251" t="s">
        <v>152</v>
      </c>
      <c r="G642">
        <v>4</v>
      </c>
    </row>
    <row r="643" spans="1:7" ht="15" customHeight="1">
      <c r="A643" s="250">
        <v>11218</v>
      </c>
      <c r="B643" s="251" t="s">
        <v>532</v>
      </c>
      <c r="C643" s="251" t="s">
        <v>808</v>
      </c>
      <c r="D643" s="251" t="s">
        <v>153</v>
      </c>
      <c r="E643" s="252">
        <v>31334</v>
      </c>
      <c r="F643" s="251" t="s">
        <v>152</v>
      </c>
      <c r="G643">
        <v>4</v>
      </c>
    </row>
    <row r="644" spans="1:7" ht="15" customHeight="1">
      <c r="A644" s="250">
        <v>16169</v>
      </c>
      <c r="B644" s="251" t="s">
        <v>532</v>
      </c>
      <c r="C644" s="251" t="s">
        <v>808</v>
      </c>
      <c r="D644" s="251" t="s">
        <v>220</v>
      </c>
      <c r="E644" s="252">
        <v>32405</v>
      </c>
      <c r="F644" s="251" t="s">
        <v>152</v>
      </c>
      <c r="G644">
        <v>4</v>
      </c>
    </row>
    <row r="645" spans="1:7" ht="15" customHeight="1">
      <c r="A645" s="250">
        <v>34787</v>
      </c>
      <c r="B645" s="251" t="s">
        <v>532</v>
      </c>
      <c r="C645" s="251" t="s">
        <v>364</v>
      </c>
      <c r="D645" s="251" t="s">
        <v>201</v>
      </c>
      <c r="E645" s="252">
        <v>32961</v>
      </c>
      <c r="F645" s="251" t="s">
        <v>152</v>
      </c>
      <c r="G645">
        <v>4</v>
      </c>
    </row>
    <row r="646" spans="1:7" ht="15" customHeight="1">
      <c r="A646" s="250">
        <v>36177</v>
      </c>
      <c r="B646" s="251" t="s">
        <v>532</v>
      </c>
      <c r="C646" s="251" t="s">
        <v>809</v>
      </c>
      <c r="D646" s="251" t="s">
        <v>252</v>
      </c>
      <c r="E646" s="252">
        <v>21606</v>
      </c>
      <c r="F646" s="251" t="s">
        <v>152</v>
      </c>
      <c r="G646">
        <v>4</v>
      </c>
    </row>
    <row r="647" spans="1:7" ht="15" customHeight="1">
      <c r="A647" s="250">
        <v>11737</v>
      </c>
      <c r="B647" s="251" t="s">
        <v>532</v>
      </c>
      <c r="C647" s="251" t="s">
        <v>810</v>
      </c>
      <c r="D647" s="251" t="s">
        <v>183</v>
      </c>
      <c r="E647" s="252">
        <v>30316</v>
      </c>
      <c r="F647" s="251" t="s">
        <v>152</v>
      </c>
      <c r="G647">
        <v>4</v>
      </c>
    </row>
    <row r="648" spans="1:7" ht="15" customHeight="1">
      <c r="A648" s="250">
        <v>22291</v>
      </c>
      <c r="B648" s="251" t="s">
        <v>532</v>
      </c>
      <c r="C648" s="251" t="s">
        <v>810</v>
      </c>
      <c r="D648" s="251" t="s">
        <v>176</v>
      </c>
      <c r="E648" s="252">
        <v>19990</v>
      </c>
      <c r="F648" s="251" t="s">
        <v>152</v>
      </c>
      <c r="G648">
        <v>4</v>
      </c>
    </row>
    <row r="649" spans="1:7" ht="15" customHeight="1">
      <c r="A649" s="250">
        <v>12138</v>
      </c>
      <c r="B649" s="251" t="s">
        <v>532</v>
      </c>
      <c r="C649" s="251" t="s">
        <v>459</v>
      </c>
      <c r="D649" s="251" t="s">
        <v>811</v>
      </c>
      <c r="E649" s="252">
        <v>17222</v>
      </c>
      <c r="F649" s="251" t="s">
        <v>152</v>
      </c>
      <c r="G649">
        <v>4</v>
      </c>
    </row>
    <row r="650" spans="1:7" ht="15" customHeight="1">
      <c r="A650" s="250">
        <v>38388</v>
      </c>
      <c r="B650" s="251" t="s">
        <v>532</v>
      </c>
      <c r="C650" s="251" t="s">
        <v>278</v>
      </c>
      <c r="D650" s="251" t="s">
        <v>235</v>
      </c>
      <c r="E650" s="252">
        <v>33817</v>
      </c>
      <c r="F650" s="251" t="s">
        <v>152</v>
      </c>
      <c r="G650">
        <v>4</v>
      </c>
    </row>
    <row r="651" spans="1:7" ht="15" customHeight="1">
      <c r="A651" s="250">
        <v>36172</v>
      </c>
      <c r="B651" s="251" t="s">
        <v>532</v>
      </c>
      <c r="C651" s="251" t="s">
        <v>812</v>
      </c>
      <c r="D651" s="251" t="s">
        <v>176</v>
      </c>
      <c r="E651" s="252">
        <v>33452</v>
      </c>
      <c r="F651" s="251" t="s">
        <v>152</v>
      </c>
      <c r="G651">
        <v>4</v>
      </c>
    </row>
    <row r="652" spans="1:7" ht="15" customHeight="1">
      <c r="A652" s="250">
        <v>12582</v>
      </c>
      <c r="B652" s="251" t="s">
        <v>532</v>
      </c>
      <c r="C652" s="251" t="s">
        <v>747</v>
      </c>
      <c r="D652" s="251" t="s">
        <v>173</v>
      </c>
      <c r="E652" s="252">
        <v>13758</v>
      </c>
      <c r="F652" s="251" t="s">
        <v>152</v>
      </c>
      <c r="G652">
        <v>4</v>
      </c>
    </row>
    <row r="653" spans="1:7" ht="15" customHeight="1">
      <c r="A653" s="250">
        <v>12779</v>
      </c>
      <c r="B653" s="251" t="s">
        <v>532</v>
      </c>
      <c r="C653" s="251" t="s">
        <v>492</v>
      </c>
      <c r="D653" s="251" t="s">
        <v>195</v>
      </c>
      <c r="E653" s="252">
        <v>25599</v>
      </c>
      <c r="F653" s="251" t="s">
        <v>152</v>
      </c>
      <c r="G653">
        <v>4</v>
      </c>
    </row>
    <row r="654" spans="1:7" ht="15" customHeight="1">
      <c r="A654" s="250">
        <v>12822</v>
      </c>
      <c r="B654" s="251" t="s">
        <v>532</v>
      </c>
      <c r="C654" s="251" t="s">
        <v>813</v>
      </c>
      <c r="D654" s="251" t="s">
        <v>162</v>
      </c>
      <c r="E654" s="252">
        <v>30551</v>
      </c>
      <c r="F654" s="251" t="s">
        <v>152</v>
      </c>
      <c r="G654">
        <v>4</v>
      </c>
    </row>
    <row r="655" spans="1:7" ht="15" customHeight="1">
      <c r="A655" s="250">
        <v>12863</v>
      </c>
      <c r="B655" s="251" t="s">
        <v>532</v>
      </c>
      <c r="C655" s="251" t="s">
        <v>425</v>
      </c>
      <c r="D655" s="251" t="s">
        <v>195</v>
      </c>
      <c r="E655" s="252">
        <v>26339</v>
      </c>
      <c r="F655" s="251" t="s">
        <v>152</v>
      </c>
      <c r="G655">
        <v>4</v>
      </c>
    </row>
    <row r="656" spans="1:7" ht="15" customHeight="1">
      <c r="A656" s="250">
        <v>28940</v>
      </c>
      <c r="B656" s="251" t="s">
        <v>532</v>
      </c>
      <c r="C656" s="251" t="s">
        <v>258</v>
      </c>
      <c r="D656" s="251" t="s">
        <v>168</v>
      </c>
      <c r="E656" s="252">
        <v>15715</v>
      </c>
      <c r="F656" s="251" t="s">
        <v>152</v>
      </c>
      <c r="G656">
        <v>4</v>
      </c>
    </row>
    <row r="657" spans="1:7" ht="15" customHeight="1">
      <c r="A657" s="250">
        <v>23946</v>
      </c>
      <c r="B657" s="251" t="s">
        <v>532</v>
      </c>
      <c r="C657" s="251" t="s">
        <v>814</v>
      </c>
      <c r="D657" s="251" t="s">
        <v>311</v>
      </c>
      <c r="E657" s="252">
        <v>30835</v>
      </c>
      <c r="F657" s="251" t="s">
        <v>152</v>
      </c>
      <c r="G657">
        <v>4</v>
      </c>
    </row>
    <row r="658" spans="1:7" ht="15" customHeight="1">
      <c r="A658" s="250">
        <v>31486</v>
      </c>
      <c r="B658" s="251" t="s">
        <v>532</v>
      </c>
      <c r="C658" s="251" t="s">
        <v>264</v>
      </c>
      <c r="D658" s="251" t="s">
        <v>279</v>
      </c>
      <c r="E658" s="252">
        <v>18877</v>
      </c>
      <c r="F658" s="251" t="s">
        <v>152</v>
      </c>
      <c r="G658">
        <v>4</v>
      </c>
    </row>
    <row r="659" spans="1:7" ht="15" customHeight="1">
      <c r="A659" s="250">
        <v>30752</v>
      </c>
      <c r="B659" s="251" t="s">
        <v>532</v>
      </c>
      <c r="C659" s="251" t="s">
        <v>815</v>
      </c>
      <c r="D659" s="251" t="s">
        <v>259</v>
      </c>
      <c r="E659" s="252">
        <v>28838</v>
      </c>
      <c r="F659" s="251" t="s">
        <v>152</v>
      </c>
      <c r="G659">
        <v>4</v>
      </c>
    </row>
    <row r="660" spans="1:7" ht="15" customHeight="1">
      <c r="A660" s="250">
        <v>23947</v>
      </c>
      <c r="B660" s="251" t="s">
        <v>532</v>
      </c>
      <c r="C660" s="251" t="s">
        <v>816</v>
      </c>
      <c r="D660" s="251" t="s">
        <v>189</v>
      </c>
      <c r="E660" s="252">
        <v>31959</v>
      </c>
      <c r="F660" s="251" t="s">
        <v>152</v>
      </c>
      <c r="G660">
        <v>4</v>
      </c>
    </row>
    <row r="661" spans="1:7" ht="15" customHeight="1">
      <c r="A661" s="250">
        <v>38390</v>
      </c>
      <c r="B661" s="251" t="s">
        <v>532</v>
      </c>
      <c r="C661" s="251" t="s">
        <v>817</v>
      </c>
      <c r="D661" s="251" t="s">
        <v>818</v>
      </c>
      <c r="E661" s="252">
        <v>33310</v>
      </c>
      <c r="F661" s="251" t="s">
        <v>152</v>
      </c>
      <c r="G661">
        <v>4</v>
      </c>
    </row>
    <row r="662" spans="1:7" ht="15" customHeight="1">
      <c r="A662" s="250">
        <v>20374</v>
      </c>
      <c r="B662" s="251" t="s">
        <v>532</v>
      </c>
      <c r="C662" s="251" t="s">
        <v>819</v>
      </c>
      <c r="D662" s="251" t="s">
        <v>194</v>
      </c>
      <c r="E662" s="252">
        <v>23217</v>
      </c>
      <c r="F662" s="251" t="s">
        <v>152</v>
      </c>
      <c r="G662">
        <v>4</v>
      </c>
    </row>
    <row r="663" spans="1:7" ht="15" customHeight="1">
      <c r="A663" s="250">
        <v>14415</v>
      </c>
      <c r="B663" s="251" t="s">
        <v>532</v>
      </c>
      <c r="C663" s="251" t="s">
        <v>820</v>
      </c>
      <c r="D663" s="251" t="s">
        <v>209</v>
      </c>
      <c r="E663" s="252">
        <v>22688</v>
      </c>
      <c r="F663" s="251" t="s">
        <v>152</v>
      </c>
      <c r="G663">
        <v>4</v>
      </c>
    </row>
    <row r="664" spans="1:7" ht="15" customHeight="1">
      <c r="A664" s="250">
        <v>34785</v>
      </c>
      <c r="B664" s="251" t="s">
        <v>532</v>
      </c>
      <c r="C664" s="251" t="s">
        <v>821</v>
      </c>
      <c r="D664" s="251" t="s">
        <v>252</v>
      </c>
      <c r="E664" s="252">
        <v>28568</v>
      </c>
      <c r="F664" s="251" t="s">
        <v>152</v>
      </c>
      <c r="G664">
        <v>4</v>
      </c>
    </row>
    <row r="665" spans="1:7" ht="15" customHeight="1">
      <c r="A665" s="250">
        <v>14875</v>
      </c>
      <c r="B665" s="251" t="s">
        <v>532</v>
      </c>
      <c r="C665" s="251" t="s">
        <v>509</v>
      </c>
      <c r="D665" s="251" t="s">
        <v>176</v>
      </c>
      <c r="E665" s="252">
        <v>28133</v>
      </c>
      <c r="F665" s="251" t="s">
        <v>152</v>
      </c>
      <c r="G665">
        <v>4</v>
      </c>
    </row>
    <row r="666" spans="1:7" ht="15" customHeight="1">
      <c r="A666" s="250">
        <v>31487</v>
      </c>
      <c r="B666" s="251" t="s">
        <v>532</v>
      </c>
      <c r="C666" s="251" t="s">
        <v>822</v>
      </c>
      <c r="D666" s="251" t="s">
        <v>248</v>
      </c>
      <c r="E666" s="252">
        <v>28733</v>
      </c>
      <c r="F666" s="251" t="s">
        <v>152</v>
      </c>
      <c r="G666">
        <v>4</v>
      </c>
    </row>
    <row r="667" spans="1:7" ht="15" customHeight="1">
      <c r="A667" s="250">
        <v>15452</v>
      </c>
      <c r="B667" s="251" t="s">
        <v>532</v>
      </c>
      <c r="C667" s="251" t="s">
        <v>823</v>
      </c>
      <c r="D667" s="251" t="s">
        <v>176</v>
      </c>
      <c r="E667" s="252">
        <v>29411</v>
      </c>
      <c r="F667" s="251" t="s">
        <v>152</v>
      </c>
      <c r="G667">
        <v>4</v>
      </c>
    </row>
    <row r="668" spans="1:7" ht="15" customHeight="1">
      <c r="A668" s="250">
        <v>22859</v>
      </c>
      <c r="B668" s="251" t="s">
        <v>532</v>
      </c>
      <c r="C668" s="251" t="s">
        <v>824</v>
      </c>
      <c r="D668" s="251" t="s">
        <v>252</v>
      </c>
      <c r="E668" s="252">
        <v>30590</v>
      </c>
      <c r="F668" s="251" t="s">
        <v>152</v>
      </c>
      <c r="G668">
        <v>4</v>
      </c>
    </row>
    <row r="669" spans="1:7" ht="15" customHeight="1">
      <c r="A669" s="250">
        <v>40617</v>
      </c>
      <c r="B669" s="251" t="s">
        <v>532</v>
      </c>
      <c r="C669" s="251" t="s">
        <v>825</v>
      </c>
      <c r="D669" s="251" t="s">
        <v>188</v>
      </c>
      <c r="E669" s="252">
        <v>28499</v>
      </c>
      <c r="F669" s="251" t="s">
        <v>152</v>
      </c>
      <c r="G669">
        <v>4</v>
      </c>
    </row>
    <row r="670" spans="1:7" ht="15" customHeight="1">
      <c r="A670" s="250">
        <v>32526</v>
      </c>
      <c r="B670" s="251" t="s">
        <v>533</v>
      </c>
      <c r="C670" s="251" t="s">
        <v>340</v>
      </c>
      <c r="D670" s="251" t="s">
        <v>271</v>
      </c>
      <c r="E670" s="252">
        <v>33577</v>
      </c>
      <c r="F670" s="251" t="s">
        <v>152</v>
      </c>
      <c r="G670">
        <v>5</v>
      </c>
    </row>
    <row r="671" spans="1:7" ht="15" customHeight="1">
      <c r="A671" s="250">
        <v>22304</v>
      </c>
      <c r="B671" s="251" t="s">
        <v>533</v>
      </c>
      <c r="C671" s="251" t="s">
        <v>340</v>
      </c>
      <c r="D671" s="251" t="s">
        <v>225</v>
      </c>
      <c r="E671" s="252">
        <v>32796</v>
      </c>
      <c r="F671" s="251" t="s">
        <v>152</v>
      </c>
      <c r="G671">
        <v>5</v>
      </c>
    </row>
    <row r="672" spans="1:7" ht="15" customHeight="1">
      <c r="A672" s="250">
        <v>40777</v>
      </c>
      <c r="B672" s="251" t="s">
        <v>533</v>
      </c>
      <c r="C672" s="251" t="s">
        <v>826</v>
      </c>
      <c r="D672" s="251" t="s">
        <v>167</v>
      </c>
      <c r="E672" s="252">
        <v>32945</v>
      </c>
      <c r="F672" s="251" t="s">
        <v>152</v>
      </c>
      <c r="G672">
        <v>5</v>
      </c>
    </row>
    <row r="673" spans="1:7" ht="15" customHeight="1">
      <c r="A673" s="250">
        <v>22295</v>
      </c>
      <c r="B673" s="251" t="s">
        <v>533</v>
      </c>
      <c r="C673" s="251" t="s">
        <v>827</v>
      </c>
      <c r="D673" s="251" t="s">
        <v>828</v>
      </c>
      <c r="E673" s="252">
        <v>31828</v>
      </c>
      <c r="F673" s="251" t="s">
        <v>152</v>
      </c>
      <c r="G673">
        <v>5</v>
      </c>
    </row>
    <row r="674" spans="1:7" ht="15" customHeight="1">
      <c r="A674" s="250">
        <v>27048</v>
      </c>
      <c r="B674" s="251" t="s">
        <v>533</v>
      </c>
      <c r="C674" s="251" t="s">
        <v>829</v>
      </c>
      <c r="D674" s="251" t="s">
        <v>831</v>
      </c>
      <c r="E674" s="252">
        <v>31733</v>
      </c>
      <c r="F674" s="251" t="s">
        <v>152</v>
      </c>
      <c r="G674">
        <v>5</v>
      </c>
    </row>
    <row r="675" spans="1:7" ht="15" customHeight="1">
      <c r="A675" s="250">
        <v>26378</v>
      </c>
      <c r="B675" s="251" t="s">
        <v>533</v>
      </c>
      <c r="C675" s="251" t="s">
        <v>829</v>
      </c>
      <c r="D675" s="251" t="s">
        <v>830</v>
      </c>
      <c r="E675" s="252">
        <v>31733</v>
      </c>
      <c r="F675" s="251" t="s">
        <v>152</v>
      </c>
      <c r="G675">
        <v>5</v>
      </c>
    </row>
    <row r="676" spans="1:7" ht="15" customHeight="1">
      <c r="A676" s="250">
        <v>733</v>
      </c>
      <c r="B676" s="251" t="s">
        <v>533</v>
      </c>
      <c r="C676" s="251" t="s">
        <v>832</v>
      </c>
      <c r="D676" s="251" t="s">
        <v>208</v>
      </c>
      <c r="E676" s="252">
        <v>23457</v>
      </c>
      <c r="F676" s="251" t="s">
        <v>152</v>
      </c>
      <c r="G676">
        <v>5</v>
      </c>
    </row>
    <row r="677" spans="1:7" ht="15" customHeight="1">
      <c r="A677" s="250">
        <v>42049</v>
      </c>
      <c r="B677" s="251" t="s">
        <v>533</v>
      </c>
      <c r="C677" s="251" t="s">
        <v>1415</v>
      </c>
      <c r="D677" s="251" t="s">
        <v>281</v>
      </c>
      <c r="E677" s="252">
        <v>34119</v>
      </c>
      <c r="F677" s="251" t="s">
        <v>152</v>
      </c>
      <c r="G677">
        <v>5</v>
      </c>
    </row>
    <row r="678" spans="1:7" ht="15" customHeight="1">
      <c r="A678" s="250">
        <v>1113</v>
      </c>
      <c r="B678" s="251" t="s">
        <v>533</v>
      </c>
      <c r="C678" s="251" t="s">
        <v>833</v>
      </c>
      <c r="D678" s="251" t="s">
        <v>834</v>
      </c>
      <c r="E678" s="252">
        <v>31889</v>
      </c>
      <c r="F678" s="251" t="s">
        <v>152</v>
      </c>
      <c r="G678">
        <v>5</v>
      </c>
    </row>
    <row r="679" spans="1:7" ht="15" customHeight="1">
      <c r="A679" s="250">
        <v>1344</v>
      </c>
      <c r="B679" s="251" t="s">
        <v>533</v>
      </c>
      <c r="C679" s="251" t="s">
        <v>835</v>
      </c>
      <c r="D679" s="251" t="s">
        <v>153</v>
      </c>
      <c r="E679" s="252">
        <v>21095</v>
      </c>
      <c r="F679" s="251" t="s">
        <v>152</v>
      </c>
      <c r="G679">
        <v>5</v>
      </c>
    </row>
    <row r="680" spans="1:7" ht="15" customHeight="1">
      <c r="A680" s="250">
        <v>1447</v>
      </c>
      <c r="B680" s="251" t="s">
        <v>533</v>
      </c>
      <c r="C680" s="251" t="s">
        <v>836</v>
      </c>
      <c r="D680" s="251" t="s">
        <v>279</v>
      </c>
      <c r="E680" s="252">
        <v>20725</v>
      </c>
      <c r="F680" s="251" t="s">
        <v>152</v>
      </c>
      <c r="G680">
        <v>5</v>
      </c>
    </row>
    <row r="681" spans="1:7" ht="15" customHeight="1">
      <c r="A681" s="250">
        <v>40962</v>
      </c>
      <c r="B681" s="251" t="s">
        <v>533</v>
      </c>
      <c r="C681" s="251" t="s">
        <v>837</v>
      </c>
      <c r="D681" s="251" t="s">
        <v>287</v>
      </c>
      <c r="E681" s="252">
        <v>33955</v>
      </c>
      <c r="F681" s="251" t="s">
        <v>152</v>
      </c>
      <c r="G681">
        <v>5</v>
      </c>
    </row>
    <row r="682" spans="1:7" ht="15" customHeight="1">
      <c r="A682" s="250">
        <v>33318</v>
      </c>
      <c r="B682" s="251" t="s">
        <v>533</v>
      </c>
      <c r="C682" s="251" t="s">
        <v>838</v>
      </c>
      <c r="D682" s="251" t="s">
        <v>429</v>
      </c>
      <c r="E682" s="252">
        <v>33295</v>
      </c>
      <c r="F682" s="251" t="s">
        <v>152</v>
      </c>
      <c r="G682">
        <v>5</v>
      </c>
    </row>
    <row r="683" spans="1:7" ht="15" customHeight="1">
      <c r="A683" s="250">
        <v>35268</v>
      </c>
      <c r="B683" s="251" t="s">
        <v>533</v>
      </c>
      <c r="C683" s="251" t="s">
        <v>392</v>
      </c>
      <c r="D683" s="251" t="s">
        <v>224</v>
      </c>
      <c r="E683" s="252">
        <v>33334</v>
      </c>
      <c r="F683" s="251" t="s">
        <v>152</v>
      </c>
      <c r="G683">
        <v>5</v>
      </c>
    </row>
    <row r="684" spans="1:7" ht="15" customHeight="1">
      <c r="A684" s="250">
        <v>40776</v>
      </c>
      <c r="B684" s="251" t="s">
        <v>533</v>
      </c>
      <c r="C684" s="251" t="s">
        <v>392</v>
      </c>
      <c r="D684" s="251" t="s">
        <v>199</v>
      </c>
      <c r="E684" s="252">
        <v>33876</v>
      </c>
      <c r="F684" s="251" t="s">
        <v>152</v>
      </c>
      <c r="G684">
        <v>5</v>
      </c>
    </row>
    <row r="685" spans="1:7" ht="15" customHeight="1">
      <c r="A685" s="250">
        <v>2045</v>
      </c>
      <c r="B685" s="251" t="s">
        <v>533</v>
      </c>
      <c r="C685" s="251" t="s">
        <v>780</v>
      </c>
      <c r="D685" s="251" t="s">
        <v>839</v>
      </c>
      <c r="E685" s="252">
        <v>12936</v>
      </c>
      <c r="F685" s="251" t="s">
        <v>152</v>
      </c>
      <c r="G685">
        <v>5</v>
      </c>
    </row>
    <row r="686" spans="1:7" ht="15" customHeight="1">
      <c r="A686" s="250">
        <v>2042</v>
      </c>
      <c r="B686" s="251" t="s">
        <v>533</v>
      </c>
      <c r="C686" s="251" t="s">
        <v>780</v>
      </c>
      <c r="D686" s="251" t="s">
        <v>840</v>
      </c>
      <c r="E686" s="252">
        <v>21718</v>
      </c>
      <c r="F686" s="251" t="s">
        <v>152</v>
      </c>
      <c r="G686">
        <v>5</v>
      </c>
    </row>
    <row r="687" spans="1:7" ht="15" customHeight="1">
      <c r="A687" s="250">
        <v>41688</v>
      </c>
      <c r="B687" s="251" t="s">
        <v>533</v>
      </c>
      <c r="C687" s="251" t="s">
        <v>546</v>
      </c>
      <c r="D687" s="251" t="s">
        <v>265</v>
      </c>
      <c r="E687" s="252">
        <v>32438</v>
      </c>
      <c r="F687" s="251" t="s">
        <v>152</v>
      </c>
      <c r="G687">
        <v>5</v>
      </c>
    </row>
    <row r="688" spans="1:7" ht="15" customHeight="1">
      <c r="A688" s="250">
        <v>2102</v>
      </c>
      <c r="B688" s="251" t="s">
        <v>533</v>
      </c>
      <c r="C688" s="251" t="s">
        <v>342</v>
      </c>
      <c r="D688" s="251" t="s">
        <v>199</v>
      </c>
      <c r="E688" s="252">
        <v>31468</v>
      </c>
      <c r="F688" s="251" t="s">
        <v>152</v>
      </c>
      <c r="G688">
        <v>5</v>
      </c>
    </row>
    <row r="689" spans="1:7" ht="15" customHeight="1">
      <c r="A689" s="250">
        <v>2101</v>
      </c>
      <c r="B689" s="251" t="s">
        <v>533</v>
      </c>
      <c r="C689" s="251" t="s">
        <v>342</v>
      </c>
      <c r="D689" s="251" t="s">
        <v>398</v>
      </c>
      <c r="E689" s="252">
        <v>17898</v>
      </c>
      <c r="F689" s="251" t="s">
        <v>152</v>
      </c>
      <c r="G689">
        <v>5</v>
      </c>
    </row>
    <row r="690" spans="1:7" ht="15" customHeight="1">
      <c r="A690" s="250">
        <v>36727</v>
      </c>
      <c r="B690" s="251" t="s">
        <v>533</v>
      </c>
      <c r="C690" s="251" t="s">
        <v>841</v>
      </c>
      <c r="D690" s="251" t="s">
        <v>249</v>
      </c>
      <c r="E690" s="252">
        <v>32172</v>
      </c>
      <c r="F690" s="251" t="s">
        <v>152</v>
      </c>
      <c r="G690">
        <v>5</v>
      </c>
    </row>
    <row r="691" spans="1:7" ht="15" customHeight="1">
      <c r="A691" s="250">
        <v>24618</v>
      </c>
      <c r="B691" s="251" t="s">
        <v>533</v>
      </c>
      <c r="C691" s="251" t="s">
        <v>842</v>
      </c>
      <c r="D691" s="251" t="s">
        <v>843</v>
      </c>
      <c r="E691" s="252">
        <v>20366</v>
      </c>
      <c r="F691" s="251" t="s">
        <v>152</v>
      </c>
      <c r="G691">
        <v>5</v>
      </c>
    </row>
    <row r="692" spans="1:7" ht="15" customHeight="1">
      <c r="A692" s="250">
        <v>31516</v>
      </c>
      <c r="B692" s="251" t="s">
        <v>533</v>
      </c>
      <c r="C692" s="251" t="s">
        <v>844</v>
      </c>
      <c r="D692" s="251" t="s">
        <v>229</v>
      </c>
      <c r="E692" s="252">
        <v>24062</v>
      </c>
      <c r="F692" s="251" t="s">
        <v>152</v>
      </c>
      <c r="G692">
        <v>5</v>
      </c>
    </row>
    <row r="693" spans="1:7" ht="15" customHeight="1">
      <c r="A693" s="250">
        <v>39028</v>
      </c>
      <c r="B693" s="251" t="s">
        <v>533</v>
      </c>
      <c r="C693" s="251" t="s">
        <v>845</v>
      </c>
      <c r="D693" s="251" t="s">
        <v>201</v>
      </c>
      <c r="E693" s="252">
        <v>33934</v>
      </c>
      <c r="F693" s="251" t="s">
        <v>152</v>
      </c>
      <c r="G693">
        <v>5</v>
      </c>
    </row>
    <row r="694" spans="1:7" ht="15" customHeight="1">
      <c r="A694" s="250">
        <v>2574</v>
      </c>
      <c r="B694" s="251" t="s">
        <v>533</v>
      </c>
      <c r="C694" s="251" t="s">
        <v>846</v>
      </c>
      <c r="D694" s="251" t="s">
        <v>217</v>
      </c>
      <c r="E694" s="252">
        <v>20784</v>
      </c>
      <c r="F694" s="251" t="s">
        <v>152</v>
      </c>
      <c r="G694">
        <v>5</v>
      </c>
    </row>
    <row r="695" spans="1:7" ht="15" customHeight="1">
      <c r="A695" s="250">
        <v>2592</v>
      </c>
      <c r="B695" s="251" t="s">
        <v>533</v>
      </c>
      <c r="C695" s="251" t="s">
        <v>847</v>
      </c>
      <c r="D695" s="251" t="s">
        <v>848</v>
      </c>
      <c r="E695" s="252">
        <v>27275</v>
      </c>
      <c r="F695" s="251" t="s">
        <v>152</v>
      </c>
      <c r="G695">
        <v>5</v>
      </c>
    </row>
    <row r="696" spans="1:7" ht="15" customHeight="1">
      <c r="A696" s="250">
        <v>40959</v>
      </c>
      <c r="B696" s="251" t="s">
        <v>533</v>
      </c>
      <c r="C696" s="251" t="s">
        <v>849</v>
      </c>
      <c r="D696" s="251" t="s">
        <v>218</v>
      </c>
      <c r="E696" s="252">
        <v>34129</v>
      </c>
      <c r="F696" s="251" t="s">
        <v>152</v>
      </c>
      <c r="G696">
        <v>5</v>
      </c>
    </row>
    <row r="697" spans="1:7" ht="15" customHeight="1">
      <c r="A697" s="250">
        <v>30685</v>
      </c>
      <c r="B697" s="251" t="s">
        <v>533</v>
      </c>
      <c r="C697" s="251" t="s">
        <v>849</v>
      </c>
      <c r="D697" s="251" t="s">
        <v>201</v>
      </c>
      <c r="E697" s="252">
        <v>32809</v>
      </c>
      <c r="F697" s="251" t="s">
        <v>152</v>
      </c>
      <c r="G697">
        <v>5</v>
      </c>
    </row>
    <row r="698" spans="1:7" ht="15" customHeight="1">
      <c r="A698" s="250">
        <v>2732</v>
      </c>
      <c r="B698" s="251" t="s">
        <v>533</v>
      </c>
      <c r="C698" s="251" t="s">
        <v>850</v>
      </c>
      <c r="D698" s="251" t="s">
        <v>208</v>
      </c>
      <c r="E698" s="252">
        <v>19044</v>
      </c>
      <c r="F698" s="251" t="s">
        <v>152</v>
      </c>
      <c r="G698">
        <v>5</v>
      </c>
    </row>
    <row r="699" spans="1:7" ht="15" customHeight="1">
      <c r="A699" s="250">
        <v>41363</v>
      </c>
      <c r="B699" s="251" t="s">
        <v>533</v>
      </c>
      <c r="C699" s="251" t="s">
        <v>851</v>
      </c>
      <c r="D699" s="251" t="s">
        <v>209</v>
      </c>
      <c r="E699" s="252">
        <v>26200</v>
      </c>
      <c r="F699" s="251" t="s">
        <v>152</v>
      </c>
      <c r="G699">
        <v>5</v>
      </c>
    </row>
    <row r="700" spans="1:7" ht="15" customHeight="1">
      <c r="A700" s="250">
        <v>36625</v>
      </c>
      <c r="B700" s="251" t="s">
        <v>533</v>
      </c>
      <c r="C700" s="251" t="s">
        <v>368</v>
      </c>
      <c r="D700" s="251" t="s">
        <v>206</v>
      </c>
      <c r="E700" s="252">
        <v>33194</v>
      </c>
      <c r="F700" s="251" t="s">
        <v>152</v>
      </c>
      <c r="G700">
        <v>5</v>
      </c>
    </row>
    <row r="701" spans="1:7" ht="15" customHeight="1">
      <c r="A701" s="250">
        <v>36991</v>
      </c>
      <c r="B701" s="251" t="s">
        <v>533</v>
      </c>
      <c r="C701" s="251" t="s">
        <v>368</v>
      </c>
      <c r="D701" s="251" t="s">
        <v>181</v>
      </c>
      <c r="E701" s="252">
        <v>31016</v>
      </c>
      <c r="F701" s="251" t="s">
        <v>152</v>
      </c>
      <c r="G701">
        <v>5</v>
      </c>
    </row>
    <row r="702" spans="1:7" ht="15" customHeight="1">
      <c r="A702" s="250">
        <v>22977</v>
      </c>
      <c r="B702" s="251" t="s">
        <v>533</v>
      </c>
      <c r="C702" s="251" t="s">
        <v>852</v>
      </c>
      <c r="D702" s="251" t="s">
        <v>853</v>
      </c>
      <c r="E702" s="252">
        <v>32128</v>
      </c>
      <c r="F702" s="251" t="s">
        <v>152</v>
      </c>
      <c r="G702">
        <v>5</v>
      </c>
    </row>
    <row r="703" spans="1:7" ht="15" customHeight="1">
      <c r="A703" s="250">
        <v>36992</v>
      </c>
      <c r="B703" s="251" t="s">
        <v>533</v>
      </c>
      <c r="C703" s="251" t="s">
        <v>852</v>
      </c>
      <c r="D703" s="251" t="s">
        <v>854</v>
      </c>
      <c r="E703" s="252">
        <v>33028</v>
      </c>
      <c r="F703" s="251" t="s">
        <v>152</v>
      </c>
      <c r="G703">
        <v>5</v>
      </c>
    </row>
    <row r="704" spans="1:7" ht="15" customHeight="1">
      <c r="A704" s="250">
        <v>3447</v>
      </c>
      <c r="B704" s="251" t="s">
        <v>533</v>
      </c>
      <c r="C704" s="251" t="s">
        <v>855</v>
      </c>
      <c r="D704" s="251" t="s">
        <v>194</v>
      </c>
      <c r="E704" s="252">
        <v>29962</v>
      </c>
      <c r="F704" s="251" t="s">
        <v>152</v>
      </c>
      <c r="G704">
        <v>5</v>
      </c>
    </row>
    <row r="705" spans="1:7" ht="15" customHeight="1">
      <c r="A705" s="250">
        <v>29471</v>
      </c>
      <c r="B705" s="251" t="s">
        <v>533</v>
      </c>
      <c r="C705" s="251" t="s">
        <v>856</v>
      </c>
      <c r="D705" s="251" t="s">
        <v>285</v>
      </c>
      <c r="E705" s="252">
        <v>33144</v>
      </c>
      <c r="F705" s="251" t="s">
        <v>152</v>
      </c>
      <c r="G705">
        <v>5</v>
      </c>
    </row>
    <row r="706" spans="1:7" ht="15" customHeight="1">
      <c r="A706" s="250">
        <v>30384</v>
      </c>
      <c r="B706" s="251" t="s">
        <v>533</v>
      </c>
      <c r="C706" s="251" t="s">
        <v>857</v>
      </c>
      <c r="D706" s="251" t="s">
        <v>225</v>
      </c>
      <c r="E706" s="252">
        <v>31972</v>
      </c>
      <c r="F706" s="251" t="s">
        <v>152</v>
      </c>
      <c r="G706">
        <v>5</v>
      </c>
    </row>
    <row r="707" spans="1:7" ht="15" customHeight="1">
      <c r="A707" s="250">
        <v>3903</v>
      </c>
      <c r="B707" s="251" t="s">
        <v>533</v>
      </c>
      <c r="C707" s="251" t="s">
        <v>858</v>
      </c>
      <c r="D707" s="251" t="s">
        <v>205</v>
      </c>
      <c r="E707" s="252">
        <v>18683</v>
      </c>
      <c r="F707" s="251" t="s">
        <v>152</v>
      </c>
      <c r="G707">
        <v>5</v>
      </c>
    </row>
    <row r="708" spans="1:7" ht="15" customHeight="1">
      <c r="A708" s="250">
        <v>35507</v>
      </c>
      <c r="B708" s="251" t="s">
        <v>533</v>
      </c>
      <c r="C708" s="251" t="s">
        <v>859</v>
      </c>
      <c r="D708" s="251" t="s">
        <v>199</v>
      </c>
      <c r="E708" s="252">
        <v>33689</v>
      </c>
      <c r="F708" s="251" t="s">
        <v>152</v>
      </c>
      <c r="G708">
        <v>5</v>
      </c>
    </row>
    <row r="709" spans="1:7" ht="15" customHeight="1">
      <c r="A709" s="250">
        <v>36729</v>
      </c>
      <c r="B709" s="251" t="s">
        <v>533</v>
      </c>
      <c r="C709" s="251" t="s">
        <v>860</v>
      </c>
      <c r="D709" s="251" t="s">
        <v>153</v>
      </c>
      <c r="E709" s="252">
        <v>25736</v>
      </c>
      <c r="F709" s="251" t="s">
        <v>152</v>
      </c>
      <c r="G709">
        <v>5</v>
      </c>
    </row>
    <row r="710" spans="1:7" ht="15" customHeight="1">
      <c r="A710" s="250">
        <v>31514</v>
      </c>
      <c r="B710" s="251" t="s">
        <v>533</v>
      </c>
      <c r="C710" s="251" t="s">
        <v>861</v>
      </c>
      <c r="D710" s="251" t="s">
        <v>200</v>
      </c>
      <c r="E710" s="252">
        <v>28220</v>
      </c>
      <c r="F710" s="251" t="s">
        <v>152</v>
      </c>
      <c r="G710">
        <v>5</v>
      </c>
    </row>
    <row r="711" spans="1:7" ht="15" customHeight="1">
      <c r="A711" s="250">
        <v>18582</v>
      </c>
      <c r="B711" s="251" t="s">
        <v>533</v>
      </c>
      <c r="C711" s="251" t="s">
        <v>862</v>
      </c>
      <c r="D711" s="251" t="s">
        <v>183</v>
      </c>
      <c r="E711" s="252">
        <v>31790</v>
      </c>
      <c r="F711" s="251" t="s">
        <v>152</v>
      </c>
      <c r="G711">
        <v>5</v>
      </c>
    </row>
    <row r="712" spans="1:7" ht="15" customHeight="1">
      <c r="A712" s="250">
        <v>4237</v>
      </c>
      <c r="B712" s="251" t="s">
        <v>533</v>
      </c>
      <c r="C712" s="251" t="s">
        <v>283</v>
      </c>
      <c r="D712" s="251" t="s">
        <v>172</v>
      </c>
      <c r="E712" s="252">
        <v>16775</v>
      </c>
      <c r="F712" s="251" t="s">
        <v>152</v>
      </c>
      <c r="G712">
        <v>5</v>
      </c>
    </row>
    <row r="713" spans="1:7" ht="15" customHeight="1">
      <c r="A713" s="250">
        <v>4238</v>
      </c>
      <c r="B713" s="251" t="s">
        <v>533</v>
      </c>
      <c r="C713" s="251" t="s">
        <v>283</v>
      </c>
      <c r="D713" s="251" t="s">
        <v>226</v>
      </c>
      <c r="E713" s="252">
        <v>27759</v>
      </c>
      <c r="F713" s="251" t="s">
        <v>152</v>
      </c>
      <c r="G713">
        <v>5</v>
      </c>
    </row>
    <row r="714" spans="1:7" ht="15" customHeight="1">
      <c r="A714" s="250">
        <v>4236</v>
      </c>
      <c r="B714" s="251" t="s">
        <v>533</v>
      </c>
      <c r="C714" s="251" t="s">
        <v>283</v>
      </c>
      <c r="D714" s="251" t="s">
        <v>398</v>
      </c>
      <c r="E714" s="252">
        <v>26649</v>
      </c>
      <c r="F714" s="251" t="s">
        <v>152</v>
      </c>
      <c r="G714">
        <v>5</v>
      </c>
    </row>
    <row r="715" spans="1:7" ht="15" customHeight="1">
      <c r="A715" s="250">
        <v>36993</v>
      </c>
      <c r="B715" s="251" t="s">
        <v>533</v>
      </c>
      <c r="C715" s="251" t="s">
        <v>863</v>
      </c>
      <c r="D715" s="251" t="s">
        <v>265</v>
      </c>
      <c r="E715" s="252">
        <v>33548</v>
      </c>
      <c r="F715" s="251" t="s">
        <v>152</v>
      </c>
      <c r="G715">
        <v>5</v>
      </c>
    </row>
    <row r="716" spans="1:7" ht="15" customHeight="1">
      <c r="A716" s="250">
        <v>4366</v>
      </c>
      <c r="B716" s="251" t="s">
        <v>533</v>
      </c>
      <c r="C716" s="251" t="s">
        <v>864</v>
      </c>
      <c r="D716" s="251" t="s">
        <v>229</v>
      </c>
      <c r="E716" s="252">
        <v>12108</v>
      </c>
      <c r="F716" s="251" t="s">
        <v>152</v>
      </c>
      <c r="G716">
        <v>5</v>
      </c>
    </row>
    <row r="717" spans="1:7" ht="15" customHeight="1">
      <c r="A717" s="250">
        <v>30999</v>
      </c>
      <c r="B717" s="251" t="s">
        <v>533</v>
      </c>
      <c r="C717" s="251" t="s">
        <v>865</v>
      </c>
      <c r="D717" s="251" t="s">
        <v>329</v>
      </c>
      <c r="E717" s="252">
        <v>21076</v>
      </c>
      <c r="F717" s="251" t="s">
        <v>152</v>
      </c>
      <c r="G717">
        <v>5</v>
      </c>
    </row>
    <row r="718" spans="1:7" ht="15" customHeight="1">
      <c r="A718" s="250">
        <v>4702</v>
      </c>
      <c r="B718" s="251" t="s">
        <v>533</v>
      </c>
      <c r="C718" s="251" t="s">
        <v>866</v>
      </c>
      <c r="D718" s="251" t="s">
        <v>187</v>
      </c>
      <c r="E718" s="252">
        <v>17247</v>
      </c>
      <c r="F718" s="251" t="s">
        <v>152</v>
      </c>
      <c r="G718">
        <v>5</v>
      </c>
    </row>
    <row r="719" spans="1:7" ht="15" customHeight="1">
      <c r="A719" s="250">
        <v>41533</v>
      </c>
      <c r="B719" s="251" t="s">
        <v>533</v>
      </c>
      <c r="C719" s="251" t="s">
        <v>867</v>
      </c>
      <c r="D719" s="251" t="s">
        <v>330</v>
      </c>
      <c r="E719" s="252">
        <v>32840</v>
      </c>
      <c r="F719" s="251" t="s">
        <v>152</v>
      </c>
      <c r="G719">
        <v>5</v>
      </c>
    </row>
    <row r="720" spans="1:7" ht="15" customHeight="1">
      <c r="A720" s="250">
        <v>4876</v>
      </c>
      <c r="B720" s="251" t="s">
        <v>533</v>
      </c>
      <c r="C720" s="251" t="s">
        <v>402</v>
      </c>
      <c r="D720" s="251" t="s">
        <v>180</v>
      </c>
      <c r="E720" s="252">
        <v>20931</v>
      </c>
      <c r="F720" s="251" t="s">
        <v>152</v>
      </c>
      <c r="G720">
        <v>5</v>
      </c>
    </row>
    <row r="721" spans="1:7" ht="15" customHeight="1">
      <c r="A721" s="250">
        <v>35506</v>
      </c>
      <c r="B721" s="251" t="s">
        <v>533</v>
      </c>
      <c r="C721" s="251" t="s">
        <v>868</v>
      </c>
      <c r="D721" s="251" t="s">
        <v>261</v>
      </c>
      <c r="E721" s="252">
        <v>33194</v>
      </c>
      <c r="F721" s="251" t="s">
        <v>152</v>
      </c>
      <c r="G721">
        <v>5</v>
      </c>
    </row>
    <row r="722" spans="1:7" ht="15" customHeight="1">
      <c r="A722" s="250">
        <v>23405</v>
      </c>
      <c r="B722" s="251" t="s">
        <v>533</v>
      </c>
      <c r="C722" s="251" t="s">
        <v>869</v>
      </c>
      <c r="D722" s="251" t="s">
        <v>213</v>
      </c>
      <c r="E722" s="252">
        <v>24713</v>
      </c>
      <c r="F722" s="251" t="s">
        <v>152</v>
      </c>
      <c r="G722">
        <v>5</v>
      </c>
    </row>
    <row r="723" spans="1:7" ht="15" customHeight="1">
      <c r="A723" s="250">
        <v>5125</v>
      </c>
      <c r="B723" s="251" t="s">
        <v>533</v>
      </c>
      <c r="C723" s="251" t="s">
        <v>372</v>
      </c>
      <c r="D723" s="251" t="s">
        <v>175</v>
      </c>
      <c r="E723" s="252">
        <v>15985</v>
      </c>
      <c r="F723" s="251" t="s">
        <v>152</v>
      </c>
      <c r="G723">
        <v>5</v>
      </c>
    </row>
    <row r="724" spans="1:7" ht="15" customHeight="1">
      <c r="A724" s="250">
        <v>22299</v>
      </c>
      <c r="B724" s="251" t="s">
        <v>533</v>
      </c>
      <c r="C724" s="251" t="s">
        <v>870</v>
      </c>
      <c r="D724" s="251" t="s">
        <v>228</v>
      </c>
      <c r="E724" s="252">
        <v>21201</v>
      </c>
      <c r="F724" s="251" t="s">
        <v>152</v>
      </c>
      <c r="G724">
        <v>5</v>
      </c>
    </row>
    <row r="725" spans="1:7" ht="15" customHeight="1">
      <c r="A725" s="250">
        <v>32168</v>
      </c>
      <c r="B725" s="251" t="s">
        <v>533</v>
      </c>
      <c r="C725" s="251" t="s">
        <v>700</v>
      </c>
      <c r="D725" s="251" t="s">
        <v>871</v>
      </c>
      <c r="E725" s="252">
        <v>25948</v>
      </c>
      <c r="F725" s="251" t="s">
        <v>152</v>
      </c>
      <c r="G725">
        <v>5</v>
      </c>
    </row>
    <row r="726" spans="1:7" ht="15" customHeight="1">
      <c r="A726" s="250">
        <v>5336</v>
      </c>
      <c r="B726" s="251" t="s">
        <v>533</v>
      </c>
      <c r="C726" s="251" t="s">
        <v>872</v>
      </c>
      <c r="D726" s="251" t="s">
        <v>236</v>
      </c>
      <c r="E726" s="252">
        <v>19985</v>
      </c>
      <c r="F726" s="251" t="s">
        <v>152</v>
      </c>
      <c r="G726">
        <v>5</v>
      </c>
    </row>
    <row r="727" spans="1:7" ht="15" customHeight="1">
      <c r="A727" s="250">
        <v>22982</v>
      </c>
      <c r="B727" s="251" t="s">
        <v>533</v>
      </c>
      <c r="C727" s="251" t="s">
        <v>873</v>
      </c>
      <c r="D727" s="251" t="s">
        <v>447</v>
      </c>
      <c r="E727" s="252">
        <v>32441</v>
      </c>
      <c r="F727" s="251" t="s">
        <v>152</v>
      </c>
      <c r="G727">
        <v>5</v>
      </c>
    </row>
    <row r="728" spans="1:7" ht="15" customHeight="1">
      <c r="A728" s="250">
        <v>32527</v>
      </c>
      <c r="B728" s="251" t="s">
        <v>533</v>
      </c>
      <c r="C728" s="251" t="s">
        <v>317</v>
      </c>
      <c r="D728" s="251" t="s">
        <v>285</v>
      </c>
      <c r="E728" s="252">
        <v>33820</v>
      </c>
      <c r="F728" s="251" t="s">
        <v>152</v>
      </c>
      <c r="G728">
        <v>5</v>
      </c>
    </row>
    <row r="729" spans="1:7" ht="15" customHeight="1">
      <c r="A729" s="250">
        <v>5681</v>
      </c>
      <c r="B729" s="251" t="s">
        <v>533</v>
      </c>
      <c r="C729" s="251" t="s">
        <v>502</v>
      </c>
      <c r="D729" s="251" t="s">
        <v>194</v>
      </c>
      <c r="E729" s="252">
        <v>26065</v>
      </c>
      <c r="F729" s="251" t="s">
        <v>152</v>
      </c>
      <c r="G729">
        <v>5</v>
      </c>
    </row>
    <row r="730" spans="1:7" ht="15" customHeight="1">
      <c r="A730" s="250">
        <v>5992</v>
      </c>
      <c r="B730" s="251" t="s">
        <v>533</v>
      </c>
      <c r="C730" s="251" t="s">
        <v>794</v>
      </c>
      <c r="D730" s="251" t="s">
        <v>874</v>
      </c>
      <c r="E730" s="252">
        <v>22713</v>
      </c>
      <c r="F730" s="251" t="s">
        <v>152</v>
      </c>
      <c r="G730">
        <v>5</v>
      </c>
    </row>
    <row r="731" spans="1:7" ht="15" customHeight="1">
      <c r="A731" s="250">
        <v>26753</v>
      </c>
      <c r="B731" s="251" t="s">
        <v>533</v>
      </c>
      <c r="C731" s="251" t="s">
        <v>289</v>
      </c>
      <c r="D731" s="251" t="s">
        <v>176</v>
      </c>
      <c r="E731" s="252">
        <v>32107</v>
      </c>
      <c r="F731" s="251" t="s">
        <v>152</v>
      </c>
      <c r="G731">
        <v>5</v>
      </c>
    </row>
    <row r="732" spans="1:7" ht="15" customHeight="1">
      <c r="A732" s="250">
        <v>6240</v>
      </c>
      <c r="B732" s="251" t="s">
        <v>533</v>
      </c>
      <c r="C732" s="251" t="s">
        <v>221</v>
      </c>
      <c r="D732" s="251" t="s">
        <v>505</v>
      </c>
      <c r="E732" s="252">
        <v>14195</v>
      </c>
      <c r="F732" s="251" t="s">
        <v>152</v>
      </c>
      <c r="G732">
        <v>5</v>
      </c>
    </row>
    <row r="733" spans="1:7" ht="15" customHeight="1">
      <c r="A733" s="250">
        <v>6400</v>
      </c>
      <c r="B733" s="251" t="s">
        <v>533</v>
      </c>
      <c r="C733" s="251" t="s">
        <v>875</v>
      </c>
      <c r="D733" s="251" t="s">
        <v>157</v>
      </c>
      <c r="E733" s="252">
        <v>20300</v>
      </c>
      <c r="F733" s="251" t="s">
        <v>152</v>
      </c>
      <c r="G733">
        <v>5</v>
      </c>
    </row>
    <row r="734" spans="1:7" ht="15" customHeight="1">
      <c r="A734" s="250">
        <v>36627</v>
      </c>
      <c r="B734" s="251" t="s">
        <v>533</v>
      </c>
      <c r="C734" s="251" t="s">
        <v>227</v>
      </c>
      <c r="D734" s="251" t="s">
        <v>570</v>
      </c>
      <c r="E734" s="252">
        <v>27227</v>
      </c>
      <c r="F734" s="251" t="s">
        <v>152</v>
      </c>
      <c r="G734">
        <v>5</v>
      </c>
    </row>
    <row r="735" spans="1:7" ht="15" customHeight="1">
      <c r="A735" s="250">
        <v>36339</v>
      </c>
      <c r="B735" s="251" t="s">
        <v>533</v>
      </c>
      <c r="C735" s="251" t="s">
        <v>876</v>
      </c>
      <c r="D735" s="251" t="s">
        <v>170</v>
      </c>
      <c r="E735" s="252">
        <v>32093</v>
      </c>
      <c r="F735" s="251" t="s">
        <v>152</v>
      </c>
      <c r="G735">
        <v>5</v>
      </c>
    </row>
    <row r="736" spans="1:7" ht="15" customHeight="1">
      <c r="A736" s="250">
        <v>6725</v>
      </c>
      <c r="B736" s="251" t="s">
        <v>533</v>
      </c>
      <c r="C736" s="251" t="s">
        <v>877</v>
      </c>
      <c r="D736" s="251" t="s">
        <v>153</v>
      </c>
      <c r="E736" s="252">
        <v>15056</v>
      </c>
      <c r="F736" s="251" t="s">
        <v>152</v>
      </c>
      <c r="G736">
        <v>5</v>
      </c>
    </row>
    <row r="737" spans="1:7" ht="15" customHeight="1">
      <c r="A737" s="250">
        <v>6724</v>
      </c>
      <c r="B737" s="251" t="s">
        <v>533</v>
      </c>
      <c r="C737" s="251" t="s">
        <v>877</v>
      </c>
      <c r="D737" s="251" t="s">
        <v>196</v>
      </c>
      <c r="E737" s="252">
        <v>27471</v>
      </c>
      <c r="F737" s="251" t="s">
        <v>152</v>
      </c>
      <c r="G737">
        <v>5</v>
      </c>
    </row>
    <row r="738" spans="1:7" ht="15" customHeight="1">
      <c r="A738" s="250">
        <v>6857</v>
      </c>
      <c r="B738" s="251" t="s">
        <v>533</v>
      </c>
      <c r="C738" s="251" t="s">
        <v>878</v>
      </c>
      <c r="D738" s="251" t="s">
        <v>302</v>
      </c>
      <c r="E738" s="252">
        <v>29989</v>
      </c>
      <c r="F738" s="251" t="s">
        <v>152</v>
      </c>
      <c r="G738">
        <v>5</v>
      </c>
    </row>
    <row r="739" spans="1:7" ht="15" customHeight="1">
      <c r="A739" s="250">
        <v>24623</v>
      </c>
      <c r="B739" s="251" t="s">
        <v>533</v>
      </c>
      <c r="C739" s="251" t="s">
        <v>504</v>
      </c>
      <c r="D739" s="251" t="s">
        <v>220</v>
      </c>
      <c r="E739" s="252">
        <v>23067</v>
      </c>
      <c r="F739" s="251" t="s">
        <v>152</v>
      </c>
      <c r="G739">
        <v>5</v>
      </c>
    </row>
    <row r="740" spans="1:7" ht="15" customHeight="1">
      <c r="A740" s="250">
        <v>7164</v>
      </c>
      <c r="B740" s="251" t="s">
        <v>533</v>
      </c>
      <c r="C740" s="251" t="s">
        <v>879</v>
      </c>
      <c r="D740" s="251" t="s">
        <v>208</v>
      </c>
      <c r="E740" s="252">
        <v>24159</v>
      </c>
      <c r="F740" s="251" t="s">
        <v>152</v>
      </c>
      <c r="G740">
        <v>5</v>
      </c>
    </row>
    <row r="741" spans="1:7" ht="15" customHeight="1">
      <c r="A741" s="250">
        <v>36548</v>
      </c>
      <c r="B741" s="251" t="s">
        <v>533</v>
      </c>
      <c r="C741" s="251" t="s">
        <v>319</v>
      </c>
      <c r="D741" s="251" t="s">
        <v>224</v>
      </c>
      <c r="E741" s="252">
        <v>15979</v>
      </c>
      <c r="F741" s="251" t="s">
        <v>152</v>
      </c>
      <c r="G741">
        <v>5</v>
      </c>
    </row>
    <row r="742" spans="1:7" ht="15" customHeight="1">
      <c r="A742" s="250">
        <v>27050</v>
      </c>
      <c r="B742" s="251" t="s">
        <v>533</v>
      </c>
      <c r="C742" s="251" t="s">
        <v>292</v>
      </c>
      <c r="D742" s="251" t="s">
        <v>346</v>
      </c>
      <c r="E742" s="252">
        <v>18161</v>
      </c>
      <c r="F742" s="251" t="s">
        <v>152</v>
      </c>
      <c r="G742">
        <v>5</v>
      </c>
    </row>
    <row r="743" spans="1:7" ht="15" customHeight="1">
      <c r="A743" s="250">
        <v>24622</v>
      </c>
      <c r="B743" s="251" t="s">
        <v>533</v>
      </c>
      <c r="C743" s="251" t="s">
        <v>880</v>
      </c>
      <c r="D743" s="251" t="s">
        <v>271</v>
      </c>
      <c r="E743" s="252">
        <v>32304</v>
      </c>
      <c r="F743" s="251" t="s">
        <v>152</v>
      </c>
      <c r="G743">
        <v>5</v>
      </c>
    </row>
    <row r="744" spans="1:7" ht="15" customHeight="1">
      <c r="A744" s="250">
        <v>40958</v>
      </c>
      <c r="B744" s="251" t="s">
        <v>533</v>
      </c>
      <c r="C744" s="251" t="s">
        <v>881</v>
      </c>
      <c r="D744" s="251" t="s">
        <v>190</v>
      </c>
      <c r="E744" s="252">
        <v>33009</v>
      </c>
      <c r="F744" s="251" t="s">
        <v>152</v>
      </c>
      <c r="G744">
        <v>5</v>
      </c>
    </row>
    <row r="745" spans="1:7" ht="15" customHeight="1">
      <c r="A745" s="250">
        <v>8033</v>
      </c>
      <c r="B745" s="251" t="s">
        <v>533</v>
      </c>
      <c r="C745" s="251" t="s">
        <v>882</v>
      </c>
      <c r="D745" s="251" t="s">
        <v>252</v>
      </c>
      <c r="E745" s="252">
        <v>25905</v>
      </c>
      <c r="F745" s="251" t="s">
        <v>152</v>
      </c>
      <c r="G745">
        <v>5</v>
      </c>
    </row>
    <row r="746" spans="1:7" ht="15" customHeight="1">
      <c r="A746" s="250">
        <v>32514</v>
      </c>
      <c r="B746" s="251" t="s">
        <v>533</v>
      </c>
      <c r="C746" s="251" t="s">
        <v>883</v>
      </c>
      <c r="D746" s="251" t="s">
        <v>294</v>
      </c>
      <c r="E746" s="252">
        <v>27322</v>
      </c>
      <c r="F746" s="251" t="s">
        <v>152</v>
      </c>
      <c r="G746">
        <v>5</v>
      </c>
    </row>
    <row r="747" spans="1:7" ht="15" customHeight="1">
      <c r="A747" s="250">
        <v>26307</v>
      </c>
      <c r="B747" s="251" t="s">
        <v>533</v>
      </c>
      <c r="C747" s="251" t="s">
        <v>449</v>
      </c>
      <c r="D747" s="251" t="s">
        <v>215</v>
      </c>
      <c r="E747" s="252">
        <v>32880</v>
      </c>
      <c r="F747" s="251" t="s">
        <v>152</v>
      </c>
      <c r="G747">
        <v>5</v>
      </c>
    </row>
    <row r="748" spans="1:7" ht="15" customHeight="1">
      <c r="A748" s="250">
        <v>31511</v>
      </c>
      <c r="B748" s="251" t="s">
        <v>533</v>
      </c>
      <c r="C748" s="251" t="s">
        <v>884</v>
      </c>
      <c r="D748" s="251" t="s">
        <v>885</v>
      </c>
      <c r="E748" s="252">
        <v>32394</v>
      </c>
      <c r="F748" s="251" t="s">
        <v>152</v>
      </c>
      <c r="G748">
        <v>5</v>
      </c>
    </row>
    <row r="749" spans="1:7" ht="15" customHeight="1">
      <c r="A749" s="250">
        <v>33317</v>
      </c>
      <c r="B749" s="251" t="s">
        <v>533</v>
      </c>
      <c r="C749" s="251" t="s">
        <v>886</v>
      </c>
      <c r="D749" s="251" t="s">
        <v>191</v>
      </c>
      <c r="E749" s="252">
        <v>23640</v>
      </c>
      <c r="F749" s="251" t="s">
        <v>152</v>
      </c>
      <c r="G749">
        <v>5</v>
      </c>
    </row>
    <row r="750" spans="1:7" ht="15" customHeight="1">
      <c r="A750" s="250">
        <v>40961</v>
      </c>
      <c r="B750" s="251" t="s">
        <v>533</v>
      </c>
      <c r="C750" s="251" t="s">
        <v>655</v>
      </c>
      <c r="D750" s="251" t="s">
        <v>506</v>
      </c>
      <c r="E750" s="252">
        <v>33062</v>
      </c>
      <c r="F750" s="251" t="s">
        <v>152</v>
      </c>
      <c r="G750">
        <v>5</v>
      </c>
    </row>
    <row r="751" spans="1:7" ht="15" customHeight="1">
      <c r="A751" s="250">
        <v>42050</v>
      </c>
      <c r="B751" s="251" t="s">
        <v>533</v>
      </c>
      <c r="C751" s="251" t="s">
        <v>1416</v>
      </c>
      <c r="D751" s="251" t="s">
        <v>1417</v>
      </c>
      <c r="E751" s="252">
        <v>31438</v>
      </c>
      <c r="F751" s="251" t="s">
        <v>152</v>
      </c>
      <c r="G751">
        <v>5</v>
      </c>
    </row>
    <row r="752" spans="1:7" ht="15" customHeight="1">
      <c r="A752" s="250">
        <v>9193</v>
      </c>
      <c r="B752" s="251" t="s">
        <v>533</v>
      </c>
      <c r="C752" s="251" t="s">
        <v>485</v>
      </c>
      <c r="D752" s="251" t="s">
        <v>236</v>
      </c>
      <c r="E752" s="252">
        <v>22427</v>
      </c>
      <c r="F752" s="251" t="s">
        <v>152</v>
      </c>
      <c r="G752">
        <v>5</v>
      </c>
    </row>
    <row r="753" spans="1:7" ht="15" customHeight="1">
      <c r="A753" s="250">
        <v>32528</v>
      </c>
      <c r="B753" s="251" t="s">
        <v>533</v>
      </c>
      <c r="C753" s="251" t="s">
        <v>887</v>
      </c>
      <c r="D753" s="251" t="s">
        <v>167</v>
      </c>
      <c r="E753" s="252">
        <v>33703</v>
      </c>
      <c r="F753" s="251" t="s">
        <v>152</v>
      </c>
      <c r="G753">
        <v>5</v>
      </c>
    </row>
    <row r="754" spans="1:7" ht="15" customHeight="1">
      <c r="A754" s="250">
        <v>9801</v>
      </c>
      <c r="B754" s="251" t="s">
        <v>533</v>
      </c>
      <c r="C754" s="251" t="s">
        <v>406</v>
      </c>
      <c r="D754" s="251" t="s">
        <v>218</v>
      </c>
      <c r="E754" s="252">
        <v>20504</v>
      </c>
      <c r="F754" s="251" t="s">
        <v>152</v>
      </c>
      <c r="G754">
        <v>5</v>
      </c>
    </row>
    <row r="755" spans="1:7" ht="15" customHeight="1">
      <c r="A755" s="250">
        <v>9835</v>
      </c>
      <c r="B755" s="251" t="s">
        <v>533</v>
      </c>
      <c r="C755" s="251" t="s">
        <v>296</v>
      </c>
      <c r="D755" s="251" t="s">
        <v>279</v>
      </c>
      <c r="E755" s="252">
        <v>23964</v>
      </c>
      <c r="F755" s="251" t="s">
        <v>152</v>
      </c>
      <c r="G755">
        <v>5</v>
      </c>
    </row>
    <row r="756" spans="1:7" ht="15" customHeight="1">
      <c r="A756" s="250">
        <v>18593</v>
      </c>
      <c r="B756" s="251" t="s">
        <v>533</v>
      </c>
      <c r="C756" s="251" t="s">
        <v>243</v>
      </c>
      <c r="D756" s="251" t="s">
        <v>888</v>
      </c>
      <c r="E756" s="252">
        <v>18185</v>
      </c>
      <c r="F756" s="251" t="s">
        <v>152</v>
      </c>
      <c r="G756">
        <v>5</v>
      </c>
    </row>
    <row r="757" spans="1:7" ht="15" customHeight="1">
      <c r="A757" s="250">
        <v>9966</v>
      </c>
      <c r="B757" s="251" t="s">
        <v>533</v>
      </c>
      <c r="C757" s="251" t="s">
        <v>889</v>
      </c>
      <c r="D757" s="251" t="s">
        <v>303</v>
      </c>
      <c r="E757" s="252">
        <v>17434</v>
      </c>
      <c r="F757" s="251" t="s">
        <v>152</v>
      </c>
      <c r="G757">
        <v>5</v>
      </c>
    </row>
    <row r="758" spans="1:7" ht="15" customHeight="1">
      <c r="A758" s="250">
        <v>10035</v>
      </c>
      <c r="B758" s="251" t="s">
        <v>533</v>
      </c>
      <c r="C758" s="251" t="s">
        <v>890</v>
      </c>
      <c r="D758" s="251" t="s">
        <v>187</v>
      </c>
      <c r="E758" s="252">
        <v>30337</v>
      </c>
      <c r="F758" s="251" t="s">
        <v>152</v>
      </c>
      <c r="G758">
        <v>5</v>
      </c>
    </row>
    <row r="759" spans="1:7" ht="15" customHeight="1">
      <c r="A759" s="250">
        <v>10036</v>
      </c>
      <c r="B759" s="251" t="s">
        <v>533</v>
      </c>
      <c r="C759" s="251" t="s">
        <v>890</v>
      </c>
      <c r="D759" s="251" t="s">
        <v>194</v>
      </c>
      <c r="E759" s="252">
        <v>19799</v>
      </c>
      <c r="F759" s="251" t="s">
        <v>152</v>
      </c>
      <c r="G759">
        <v>5</v>
      </c>
    </row>
    <row r="760" spans="1:7" ht="15" customHeight="1">
      <c r="A760" s="250">
        <v>36994</v>
      </c>
      <c r="B760" s="251" t="s">
        <v>533</v>
      </c>
      <c r="C760" s="251" t="s">
        <v>891</v>
      </c>
      <c r="D760" s="251" t="s">
        <v>183</v>
      </c>
      <c r="E760" s="252">
        <v>32380</v>
      </c>
      <c r="F760" s="251" t="s">
        <v>152</v>
      </c>
      <c r="G760">
        <v>5</v>
      </c>
    </row>
    <row r="761" spans="1:7" ht="15" customHeight="1">
      <c r="A761" s="250">
        <v>41220</v>
      </c>
      <c r="B761" s="251" t="s">
        <v>533</v>
      </c>
      <c r="C761" s="251" t="s">
        <v>892</v>
      </c>
      <c r="D761" s="251" t="s">
        <v>199</v>
      </c>
      <c r="E761" s="252">
        <v>33691</v>
      </c>
      <c r="F761" s="251" t="s">
        <v>152</v>
      </c>
      <c r="G761">
        <v>5</v>
      </c>
    </row>
    <row r="762" spans="1:7" ht="15" customHeight="1">
      <c r="A762" s="250">
        <v>36728</v>
      </c>
      <c r="B762" s="251" t="s">
        <v>533</v>
      </c>
      <c r="C762" s="251" t="s">
        <v>893</v>
      </c>
      <c r="D762" s="251" t="s">
        <v>220</v>
      </c>
      <c r="E762" s="252">
        <v>32608</v>
      </c>
      <c r="F762" s="251" t="s">
        <v>152</v>
      </c>
      <c r="G762">
        <v>5</v>
      </c>
    </row>
    <row r="763" spans="1:7" ht="15" customHeight="1">
      <c r="A763" s="250">
        <v>27049</v>
      </c>
      <c r="B763" s="251" t="s">
        <v>533</v>
      </c>
      <c r="C763" s="251" t="s">
        <v>894</v>
      </c>
      <c r="D763" s="251" t="s">
        <v>196</v>
      </c>
      <c r="E763" s="252">
        <v>21655</v>
      </c>
      <c r="F763" s="251" t="s">
        <v>152</v>
      </c>
      <c r="G763">
        <v>5</v>
      </c>
    </row>
    <row r="764" spans="1:7" ht="15" customHeight="1">
      <c r="A764" s="250">
        <v>10843</v>
      </c>
      <c r="B764" s="251" t="s">
        <v>533</v>
      </c>
      <c r="C764" s="251" t="s">
        <v>488</v>
      </c>
      <c r="D764" s="251" t="s">
        <v>229</v>
      </c>
      <c r="E764" s="252">
        <v>19056</v>
      </c>
      <c r="F764" s="251" t="s">
        <v>152</v>
      </c>
      <c r="G764">
        <v>5</v>
      </c>
    </row>
    <row r="765" spans="1:7" ht="15" customHeight="1">
      <c r="A765" s="250">
        <v>36730</v>
      </c>
      <c r="B765" s="251" t="s">
        <v>533</v>
      </c>
      <c r="C765" s="251" t="s">
        <v>895</v>
      </c>
      <c r="D765" s="251" t="s">
        <v>224</v>
      </c>
      <c r="E765" s="252">
        <v>32714</v>
      </c>
      <c r="F765" s="251" t="s">
        <v>152</v>
      </c>
      <c r="G765">
        <v>5</v>
      </c>
    </row>
    <row r="766" spans="1:7" ht="15" customHeight="1">
      <c r="A766" s="250">
        <v>11076</v>
      </c>
      <c r="B766" s="251" t="s">
        <v>533</v>
      </c>
      <c r="C766" s="251" t="s">
        <v>896</v>
      </c>
      <c r="D766" s="251" t="s">
        <v>240</v>
      </c>
      <c r="E766" s="252">
        <v>9596</v>
      </c>
      <c r="F766" s="251" t="s">
        <v>152</v>
      </c>
      <c r="G766">
        <v>5</v>
      </c>
    </row>
    <row r="767" spans="1:7" ht="15" customHeight="1">
      <c r="A767" s="250">
        <v>40143</v>
      </c>
      <c r="B767" s="251" t="s">
        <v>533</v>
      </c>
      <c r="C767" s="251" t="s">
        <v>897</v>
      </c>
      <c r="D767" s="251" t="s">
        <v>326</v>
      </c>
      <c r="E767" s="252">
        <v>32757</v>
      </c>
      <c r="F767" s="251" t="s">
        <v>152</v>
      </c>
      <c r="G767">
        <v>5</v>
      </c>
    </row>
    <row r="768" spans="1:7" ht="15" customHeight="1">
      <c r="A768" s="250">
        <v>11257</v>
      </c>
      <c r="B768" s="251" t="s">
        <v>533</v>
      </c>
      <c r="C768" s="251" t="s">
        <v>457</v>
      </c>
      <c r="D768" s="251" t="s">
        <v>155</v>
      </c>
      <c r="E768" s="252">
        <v>19934</v>
      </c>
      <c r="F768" s="251" t="s">
        <v>152</v>
      </c>
      <c r="G768">
        <v>5</v>
      </c>
    </row>
    <row r="769" spans="1:7" ht="15" customHeight="1">
      <c r="A769" s="250">
        <v>36039</v>
      </c>
      <c r="B769" s="251" t="s">
        <v>533</v>
      </c>
      <c r="C769" s="251" t="s">
        <v>388</v>
      </c>
      <c r="D769" s="251" t="s">
        <v>201</v>
      </c>
      <c r="E769" s="252">
        <v>33386</v>
      </c>
      <c r="F769" s="251" t="s">
        <v>152</v>
      </c>
      <c r="G769">
        <v>5</v>
      </c>
    </row>
    <row r="770" spans="1:7" ht="15" customHeight="1">
      <c r="A770" s="250">
        <v>11631</v>
      </c>
      <c r="B770" s="251" t="s">
        <v>533</v>
      </c>
      <c r="C770" s="251" t="s">
        <v>898</v>
      </c>
      <c r="D770" s="251" t="s">
        <v>226</v>
      </c>
      <c r="E770" s="252">
        <v>20222</v>
      </c>
      <c r="F770" s="251" t="s">
        <v>152</v>
      </c>
      <c r="G770">
        <v>5</v>
      </c>
    </row>
    <row r="771" spans="1:7" ht="15" customHeight="1">
      <c r="A771" s="250">
        <v>36626</v>
      </c>
      <c r="B771" s="251" t="s">
        <v>533</v>
      </c>
      <c r="C771" s="251" t="s">
        <v>411</v>
      </c>
      <c r="D771" s="251" t="s">
        <v>158</v>
      </c>
      <c r="E771" s="252">
        <v>32399</v>
      </c>
      <c r="F771" s="251" t="s">
        <v>152</v>
      </c>
      <c r="G771">
        <v>5</v>
      </c>
    </row>
    <row r="772" spans="1:7" ht="15" customHeight="1">
      <c r="A772" s="250">
        <v>27995</v>
      </c>
      <c r="B772" s="251" t="s">
        <v>533</v>
      </c>
      <c r="C772" s="251" t="s">
        <v>255</v>
      </c>
      <c r="D772" s="251" t="s">
        <v>899</v>
      </c>
      <c r="E772" s="252">
        <v>32079</v>
      </c>
      <c r="F772" s="251" t="s">
        <v>152</v>
      </c>
      <c r="G772">
        <v>5</v>
      </c>
    </row>
    <row r="773" spans="1:7" ht="15" customHeight="1">
      <c r="A773" s="250">
        <v>41364</v>
      </c>
      <c r="B773" s="251" t="s">
        <v>533</v>
      </c>
      <c r="C773" s="251" t="s">
        <v>900</v>
      </c>
      <c r="D773" s="251" t="s">
        <v>248</v>
      </c>
      <c r="E773" s="252">
        <v>33997</v>
      </c>
      <c r="F773" s="251" t="s">
        <v>152</v>
      </c>
      <c r="G773">
        <v>5</v>
      </c>
    </row>
    <row r="774" spans="1:7" ht="15" customHeight="1">
      <c r="A774" s="250">
        <v>11850</v>
      </c>
      <c r="B774" s="251" t="s">
        <v>533</v>
      </c>
      <c r="C774" s="251" t="s">
        <v>458</v>
      </c>
      <c r="D774" s="251" t="s">
        <v>252</v>
      </c>
      <c r="E774" s="252">
        <v>22053</v>
      </c>
      <c r="F774" s="251" t="s">
        <v>152</v>
      </c>
      <c r="G774">
        <v>5</v>
      </c>
    </row>
    <row r="775" spans="1:7" ht="15" customHeight="1">
      <c r="A775" s="250">
        <v>33395</v>
      </c>
      <c r="B775" s="251" t="s">
        <v>533</v>
      </c>
      <c r="C775" s="251" t="s">
        <v>328</v>
      </c>
      <c r="D775" s="251" t="s">
        <v>183</v>
      </c>
      <c r="E775" s="252">
        <v>30953</v>
      </c>
      <c r="F775" s="251" t="s">
        <v>152</v>
      </c>
      <c r="G775">
        <v>5</v>
      </c>
    </row>
    <row r="776" spans="1:7" ht="15" customHeight="1">
      <c r="A776" s="250">
        <v>11912</v>
      </c>
      <c r="B776" s="251" t="s">
        <v>533</v>
      </c>
      <c r="C776" s="251" t="s">
        <v>328</v>
      </c>
      <c r="D776" s="251" t="s">
        <v>188</v>
      </c>
      <c r="E776" s="252">
        <v>18347</v>
      </c>
      <c r="F776" s="251" t="s">
        <v>152</v>
      </c>
      <c r="G776">
        <v>5</v>
      </c>
    </row>
    <row r="777" spans="1:7" ht="15" customHeight="1">
      <c r="A777" s="250">
        <v>11914</v>
      </c>
      <c r="B777" s="251" t="s">
        <v>533</v>
      </c>
      <c r="C777" s="251" t="s">
        <v>328</v>
      </c>
      <c r="D777" s="251" t="s">
        <v>208</v>
      </c>
      <c r="E777" s="252">
        <v>22309</v>
      </c>
      <c r="F777" s="251" t="s">
        <v>152</v>
      </c>
      <c r="G777">
        <v>5</v>
      </c>
    </row>
    <row r="778" spans="1:7" ht="15" customHeight="1">
      <c r="A778" s="250">
        <v>12123</v>
      </c>
      <c r="B778" s="251" t="s">
        <v>533</v>
      </c>
      <c r="C778" s="251" t="s">
        <v>901</v>
      </c>
      <c r="D778" s="251" t="s">
        <v>191</v>
      </c>
      <c r="E778" s="252">
        <v>31672</v>
      </c>
      <c r="F778" s="251" t="s">
        <v>152</v>
      </c>
      <c r="G778">
        <v>5</v>
      </c>
    </row>
    <row r="779" spans="1:7" ht="15" customHeight="1">
      <c r="A779" s="250">
        <v>29470</v>
      </c>
      <c r="B779" s="251" t="s">
        <v>533</v>
      </c>
      <c r="C779" s="251" t="s">
        <v>902</v>
      </c>
      <c r="D779" s="251" t="s">
        <v>903</v>
      </c>
      <c r="E779" s="252">
        <v>31736</v>
      </c>
      <c r="F779" s="251" t="s">
        <v>152</v>
      </c>
      <c r="G779">
        <v>5</v>
      </c>
    </row>
    <row r="780" spans="1:7" ht="15" customHeight="1">
      <c r="A780" s="250">
        <v>40960</v>
      </c>
      <c r="B780" s="251" t="s">
        <v>533</v>
      </c>
      <c r="C780" s="251" t="s">
        <v>904</v>
      </c>
      <c r="D780" s="251" t="s">
        <v>190</v>
      </c>
      <c r="E780" s="252">
        <v>34135</v>
      </c>
      <c r="F780" s="251" t="s">
        <v>152</v>
      </c>
      <c r="G780">
        <v>5</v>
      </c>
    </row>
    <row r="781" spans="1:7" ht="15" customHeight="1">
      <c r="A781" s="250">
        <v>26755</v>
      </c>
      <c r="B781" s="251" t="s">
        <v>533</v>
      </c>
      <c r="C781" s="251" t="s">
        <v>905</v>
      </c>
      <c r="D781" s="251" t="s">
        <v>197</v>
      </c>
      <c r="E781" s="252">
        <v>32909</v>
      </c>
      <c r="F781" s="251" t="s">
        <v>152</v>
      </c>
      <c r="G781">
        <v>5</v>
      </c>
    </row>
    <row r="782" spans="1:7" ht="15" customHeight="1">
      <c r="A782" s="250">
        <v>36040</v>
      </c>
      <c r="B782" s="251" t="s">
        <v>533</v>
      </c>
      <c r="C782" s="251" t="s">
        <v>906</v>
      </c>
      <c r="D782" s="251" t="s">
        <v>907</v>
      </c>
      <c r="E782" s="252">
        <v>32119</v>
      </c>
      <c r="F782" s="251" t="s">
        <v>152</v>
      </c>
      <c r="G782">
        <v>5</v>
      </c>
    </row>
    <row r="783" spans="1:7" ht="15" customHeight="1">
      <c r="A783" s="250">
        <v>41939</v>
      </c>
      <c r="B783" s="251" t="s">
        <v>533</v>
      </c>
      <c r="C783" s="251" t="s">
        <v>258</v>
      </c>
      <c r="D783" s="251" t="s">
        <v>250</v>
      </c>
      <c r="E783" s="252">
        <v>34000</v>
      </c>
      <c r="F783" s="251" t="s">
        <v>152</v>
      </c>
      <c r="G783">
        <v>5</v>
      </c>
    </row>
    <row r="784" spans="1:7" ht="15" customHeight="1">
      <c r="A784" s="250">
        <v>28537</v>
      </c>
      <c r="B784" s="251" t="s">
        <v>533</v>
      </c>
      <c r="C784" s="251" t="s">
        <v>908</v>
      </c>
      <c r="D784" s="251" t="s">
        <v>187</v>
      </c>
      <c r="E784" s="252">
        <v>23832</v>
      </c>
      <c r="F784" s="251" t="s">
        <v>152</v>
      </c>
      <c r="G784">
        <v>5</v>
      </c>
    </row>
    <row r="785" spans="1:7" ht="15" customHeight="1">
      <c r="A785" s="250">
        <v>36624</v>
      </c>
      <c r="B785" s="251" t="s">
        <v>533</v>
      </c>
      <c r="C785" s="251" t="s">
        <v>909</v>
      </c>
      <c r="D785" s="251" t="s">
        <v>214</v>
      </c>
      <c r="E785" s="252">
        <v>33479</v>
      </c>
      <c r="F785" s="251" t="s">
        <v>152</v>
      </c>
      <c r="G785">
        <v>5</v>
      </c>
    </row>
    <row r="786" spans="1:7" ht="15" customHeight="1">
      <c r="A786" s="250">
        <v>41940</v>
      </c>
      <c r="B786" s="251" t="s">
        <v>533</v>
      </c>
      <c r="C786" s="251" t="s">
        <v>1418</v>
      </c>
      <c r="D786" s="251" t="s">
        <v>190</v>
      </c>
      <c r="E786" s="252">
        <v>34172</v>
      </c>
      <c r="F786" s="251" t="s">
        <v>152</v>
      </c>
      <c r="G786">
        <v>5</v>
      </c>
    </row>
    <row r="787" spans="1:7" ht="15" customHeight="1">
      <c r="A787" s="250">
        <v>29469</v>
      </c>
      <c r="B787" s="251" t="s">
        <v>533</v>
      </c>
      <c r="C787" s="251" t="s">
        <v>264</v>
      </c>
      <c r="D787" s="251" t="s">
        <v>225</v>
      </c>
      <c r="E787" s="252">
        <v>32420</v>
      </c>
      <c r="F787" s="251" t="s">
        <v>152</v>
      </c>
      <c r="G787">
        <v>5</v>
      </c>
    </row>
    <row r="788" spans="1:7" ht="15" customHeight="1">
      <c r="A788" s="250">
        <v>39029</v>
      </c>
      <c r="B788" s="251" t="s">
        <v>533</v>
      </c>
      <c r="C788" s="251" t="s">
        <v>910</v>
      </c>
      <c r="D788" s="251" t="s">
        <v>158</v>
      </c>
      <c r="E788" s="252">
        <v>34203</v>
      </c>
      <c r="F788" s="251" t="s">
        <v>152</v>
      </c>
      <c r="G788">
        <v>5</v>
      </c>
    </row>
    <row r="789" spans="1:7" ht="15" customHeight="1">
      <c r="A789" s="250">
        <v>14239</v>
      </c>
      <c r="B789" s="251" t="s">
        <v>533</v>
      </c>
      <c r="C789" s="251" t="s">
        <v>266</v>
      </c>
      <c r="D789" s="251" t="s">
        <v>194</v>
      </c>
      <c r="E789" s="252">
        <v>20888</v>
      </c>
      <c r="F789" s="251" t="s">
        <v>152</v>
      </c>
      <c r="G789">
        <v>5</v>
      </c>
    </row>
    <row r="790" spans="1:7" ht="15" customHeight="1">
      <c r="A790" s="250">
        <v>14360</v>
      </c>
      <c r="B790" s="251" t="s">
        <v>533</v>
      </c>
      <c r="C790" s="251" t="s">
        <v>911</v>
      </c>
      <c r="D790" s="251" t="s">
        <v>912</v>
      </c>
      <c r="E790" s="252">
        <v>15562</v>
      </c>
      <c r="F790" s="251" t="s">
        <v>152</v>
      </c>
      <c r="G790">
        <v>5</v>
      </c>
    </row>
    <row r="791" spans="1:7" ht="15" customHeight="1">
      <c r="A791" s="250">
        <v>14431</v>
      </c>
      <c r="B791" s="251" t="s">
        <v>533</v>
      </c>
      <c r="C791" s="251" t="s">
        <v>913</v>
      </c>
      <c r="D791" s="251" t="s">
        <v>692</v>
      </c>
      <c r="E791" s="252">
        <v>18385</v>
      </c>
      <c r="F791" s="251" t="s">
        <v>152</v>
      </c>
      <c r="G791">
        <v>5</v>
      </c>
    </row>
    <row r="792" spans="1:7" ht="15" customHeight="1">
      <c r="A792" s="250">
        <v>14550</v>
      </c>
      <c r="B792" s="251" t="s">
        <v>533</v>
      </c>
      <c r="C792" s="251" t="s">
        <v>914</v>
      </c>
      <c r="D792" s="251" t="s">
        <v>201</v>
      </c>
      <c r="E792" s="252">
        <v>29851</v>
      </c>
      <c r="F792" s="251" t="s">
        <v>152</v>
      </c>
      <c r="G792">
        <v>5</v>
      </c>
    </row>
    <row r="793" spans="1:7" ht="15" customHeight="1">
      <c r="A793" s="250">
        <v>42051</v>
      </c>
      <c r="B793" s="251" t="s">
        <v>533</v>
      </c>
      <c r="C793" s="251" t="s">
        <v>353</v>
      </c>
      <c r="D793" s="251" t="s">
        <v>170</v>
      </c>
      <c r="E793" s="252">
        <v>23554</v>
      </c>
      <c r="F793" s="251" t="s">
        <v>152</v>
      </c>
      <c r="G793">
        <v>5</v>
      </c>
    </row>
    <row r="794" spans="1:7" ht="15" customHeight="1">
      <c r="A794" s="250">
        <v>27994</v>
      </c>
      <c r="B794" s="251" t="s">
        <v>533</v>
      </c>
      <c r="C794" s="251" t="s">
        <v>337</v>
      </c>
      <c r="D794" s="251" t="s">
        <v>201</v>
      </c>
      <c r="E794" s="252">
        <v>32895</v>
      </c>
      <c r="F794" s="251" t="s">
        <v>152</v>
      </c>
      <c r="G794">
        <v>5</v>
      </c>
    </row>
    <row r="795" spans="1:7" ht="15" customHeight="1">
      <c r="A795" s="250">
        <v>35270</v>
      </c>
      <c r="B795" s="251" t="s">
        <v>533</v>
      </c>
      <c r="C795" s="251" t="s">
        <v>309</v>
      </c>
      <c r="D795" s="251" t="s">
        <v>537</v>
      </c>
      <c r="E795" s="252">
        <v>31967</v>
      </c>
      <c r="F795" s="251" t="s">
        <v>152</v>
      </c>
      <c r="G795">
        <v>5</v>
      </c>
    </row>
    <row r="796" spans="1:7" ht="15" customHeight="1">
      <c r="A796" s="250">
        <v>15491</v>
      </c>
      <c r="B796" s="251" t="s">
        <v>533</v>
      </c>
      <c r="C796" s="251" t="s">
        <v>634</v>
      </c>
      <c r="D796" s="251" t="s">
        <v>915</v>
      </c>
      <c r="E796" s="252">
        <v>17380</v>
      </c>
      <c r="F796" s="251" t="s">
        <v>152</v>
      </c>
      <c r="G796">
        <v>5</v>
      </c>
    </row>
    <row r="797" spans="1:7" ht="15" customHeight="1">
      <c r="A797" s="250">
        <v>15492</v>
      </c>
      <c r="B797" s="251" t="s">
        <v>533</v>
      </c>
      <c r="C797" s="251" t="s">
        <v>634</v>
      </c>
      <c r="D797" s="251" t="s">
        <v>268</v>
      </c>
      <c r="E797" s="252">
        <v>26574</v>
      </c>
      <c r="F797" s="251" t="s">
        <v>152</v>
      </c>
      <c r="G797">
        <v>5</v>
      </c>
    </row>
    <row r="798" spans="1:7" ht="15" customHeight="1">
      <c r="A798" s="250">
        <v>15493</v>
      </c>
      <c r="B798" s="251" t="s">
        <v>533</v>
      </c>
      <c r="C798" s="251" t="s">
        <v>634</v>
      </c>
      <c r="D798" s="251" t="s">
        <v>355</v>
      </c>
      <c r="E798" s="252">
        <v>27268</v>
      </c>
      <c r="F798" s="251" t="s">
        <v>152</v>
      </c>
      <c r="G798">
        <v>5</v>
      </c>
    </row>
    <row r="799" spans="1:7" ht="15" customHeight="1">
      <c r="A799" s="250">
        <v>15490</v>
      </c>
      <c r="B799" s="251" t="s">
        <v>533</v>
      </c>
      <c r="C799" s="251" t="s">
        <v>634</v>
      </c>
      <c r="D799" s="251" t="s">
        <v>262</v>
      </c>
      <c r="E799" s="252">
        <v>26574</v>
      </c>
      <c r="F799" s="251" t="s">
        <v>152</v>
      </c>
      <c r="G799">
        <v>5</v>
      </c>
    </row>
    <row r="800" spans="1:7" ht="15" customHeight="1">
      <c r="A800" s="250">
        <v>15705</v>
      </c>
      <c r="B800" s="251" t="s">
        <v>533</v>
      </c>
      <c r="C800" s="251" t="s">
        <v>356</v>
      </c>
      <c r="D800" s="251" t="s">
        <v>151</v>
      </c>
      <c r="E800" s="252" t="s">
        <v>1396</v>
      </c>
      <c r="F800" s="251" t="s">
        <v>152</v>
      </c>
      <c r="G800">
        <v>5</v>
      </c>
    </row>
    <row r="801" spans="1:7" ht="15" customHeight="1">
      <c r="A801" s="250">
        <v>30638</v>
      </c>
      <c r="B801" s="251" t="s">
        <v>534</v>
      </c>
      <c r="C801" s="251" t="s">
        <v>916</v>
      </c>
      <c r="D801" s="251" t="s">
        <v>201</v>
      </c>
      <c r="E801" s="252">
        <v>33315</v>
      </c>
      <c r="F801" s="251" t="s">
        <v>152</v>
      </c>
      <c r="G801">
        <v>6</v>
      </c>
    </row>
    <row r="802" spans="1:7" ht="15" customHeight="1">
      <c r="A802" s="250">
        <v>25895</v>
      </c>
      <c r="B802" s="251" t="s">
        <v>534</v>
      </c>
      <c r="C802" s="251" t="s">
        <v>916</v>
      </c>
      <c r="D802" s="251" t="s">
        <v>917</v>
      </c>
      <c r="E802" s="252">
        <v>32096</v>
      </c>
      <c r="F802" s="251" t="s">
        <v>152</v>
      </c>
      <c r="G802">
        <v>6</v>
      </c>
    </row>
    <row r="803" spans="1:7" ht="15" customHeight="1">
      <c r="A803" s="250">
        <v>36404</v>
      </c>
      <c r="B803" s="251" t="s">
        <v>534</v>
      </c>
      <c r="C803" s="251" t="s">
        <v>918</v>
      </c>
      <c r="D803" s="251" t="s">
        <v>205</v>
      </c>
      <c r="E803" s="252">
        <v>33972</v>
      </c>
      <c r="F803" s="251" t="s">
        <v>152</v>
      </c>
      <c r="G803">
        <v>6</v>
      </c>
    </row>
    <row r="804" spans="1:7" ht="15" customHeight="1">
      <c r="A804" s="250">
        <v>36942</v>
      </c>
      <c r="B804" s="251" t="s">
        <v>534</v>
      </c>
      <c r="C804" s="251" t="s">
        <v>918</v>
      </c>
      <c r="D804" s="251" t="s">
        <v>203</v>
      </c>
      <c r="E804" s="252">
        <v>20093</v>
      </c>
      <c r="F804" s="251" t="s">
        <v>152</v>
      </c>
      <c r="G804">
        <v>6</v>
      </c>
    </row>
    <row r="805" spans="1:7" ht="15" customHeight="1">
      <c r="A805" s="250">
        <v>19004</v>
      </c>
      <c r="B805" s="251" t="s">
        <v>534</v>
      </c>
      <c r="C805" s="251" t="s">
        <v>919</v>
      </c>
      <c r="D805" s="251" t="s">
        <v>183</v>
      </c>
      <c r="E805" s="252">
        <v>31687</v>
      </c>
      <c r="F805" s="251" t="s">
        <v>152</v>
      </c>
      <c r="G805">
        <v>6</v>
      </c>
    </row>
    <row r="806" spans="1:7" ht="15" customHeight="1">
      <c r="A806" s="250">
        <v>27949</v>
      </c>
      <c r="B806" s="251" t="s">
        <v>534</v>
      </c>
      <c r="C806" s="251" t="s">
        <v>276</v>
      </c>
      <c r="D806" s="251" t="s">
        <v>158</v>
      </c>
      <c r="E806" s="252">
        <v>31537</v>
      </c>
      <c r="F806" s="251" t="s">
        <v>152</v>
      </c>
      <c r="G806">
        <v>6</v>
      </c>
    </row>
    <row r="807" spans="1:7" ht="15" customHeight="1">
      <c r="A807" s="250">
        <v>759</v>
      </c>
      <c r="B807" s="251" t="s">
        <v>534</v>
      </c>
      <c r="C807" s="251" t="s">
        <v>413</v>
      </c>
      <c r="D807" s="251" t="s">
        <v>153</v>
      </c>
      <c r="E807" s="252">
        <v>27215</v>
      </c>
      <c r="F807" s="251" t="s">
        <v>152</v>
      </c>
      <c r="G807">
        <v>6</v>
      </c>
    </row>
    <row r="808" spans="1:7" ht="15" customHeight="1">
      <c r="A808" s="250">
        <v>22647</v>
      </c>
      <c r="B808" s="251" t="s">
        <v>534</v>
      </c>
      <c r="C808" s="251" t="s">
        <v>920</v>
      </c>
      <c r="D808" s="251" t="s">
        <v>229</v>
      </c>
      <c r="E808" s="252">
        <v>21115</v>
      </c>
      <c r="F808" s="251" t="s">
        <v>152</v>
      </c>
      <c r="G808">
        <v>6</v>
      </c>
    </row>
    <row r="809" spans="1:7" ht="15" customHeight="1">
      <c r="A809" s="250">
        <v>31996</v>
      </c>
      <c r="B809" s="251" t="s">
        <v>534</v>
      </c>
      <c r="C809" s="251" t="s">
        <v>921</v>
      </c>
      <c r="D809" s="251" t="s">
        <v>224</v>
      </c>
      <c r="E809" s="252">
        <v>32351</v>
      </c>
      <c r="F809" s="251" t="s">
        <v>152</v>
      </c>
      <c r="G809">
        <v>6</v>
      </c>
    </row>
    <row r="810" spans="1:7" ht="15" customHeight="1">
      <c r="A810" s="250">
        <v>31892</v>
      </c>
      <c r="B810" s="251" t="s">
        <v>534</v>
      </c>
      <c r="C810" s="251" t="s">
        <v>833</v>
      </c>
      <c r="D810" s="251" t="s">
        <v>158</v>
      </c>
      <c r="E810" s="252">
        <v>31803</v>
      </c>
      <c r="F810" s="251" t="s">
        <v>152</v>
      </c>
      <c r="G810">
        <v>6</v>
      </c>
    </row>
    <row r="811" spans="1:7" ht="15" customHeight="1">
      <c r="A811" s="250">
        <v>41183</v>
      </c>
      <c r="B811" s="251" t="s">
        <v>534</v>
      </c>
      <c r="C811" s="251" t="s">
        <v>922</v>
      </c>
      <c r="D811" s="251" t="s">
        <v>377</v>
      </c>
      <c r="E811" s="252">
        <v>25031</v>
      </c>
      <c r="F811" s="251" t="s">
        <v>152</v>
      </c>
      <c r="G811">
        <v>6</v>
      </c>
    </row>
    <row r="812" spans="1:7" ht="15" customHeight="1">
      <c r="A812" s="250">
        <v>1495</v>
      </c>
      <c r="B812" s="251" t="s">
        <v>534</v>
      </c>
      <c r="C812" s="251" t="s">
        <v>923</v>
      </c>
      <c r="D812" s="251" t="s">
        <v>153</v>
      </c>
      <c r="E812" s="252">
        <v>31743</v>
      </c>
      <c r="F812" s="251" t="s">
        <v>152</v>
      </c>
      <c r="G812">
        <v>6</v>
      </c>
    </row>
    <row r="813" spans="1:7" ht="15" customHeight="1">
      <c r="A813" s="250">
        <v>42129</v>
      </c>
      <c r="B813" s="251" t="s">
        <v>534</v>
      </c>
      <c r="C813" s="251" t="s">
        <v>1419</v>
      </c>
      <c r="D813" s="251" t="s">
        <v>228</v>
      </c>
      <c r="E813" s="252">
        <v>32031</v>
      </c>
      <c r="F813" s="251" t="s">
        <v>152</v>
      </c>
      <c r="G813">
        <v>6</v>
      </c>
    </row>
    <row r="814" spans="1:7" ht="15" customHeight="1">
      <c r="A814" s="250">
        <v>27953</v>
      </c>
      <c r="B814" s="251" t="s">
        <v>534</v>
      </c>
      <c r="C814" s="251" t="s">
        <v>924</v>
      </c>
      <c r="D814" s="251" t="s">
        <v>176</v>
      </c>
      <c r="E814" s="252">
        <v>22570</v>
      </c>
      <c r="F814" s="251" t="s">
        <v>152</v>
      </c>
      <c r="G814">
        <v>6</v>
      </c>
    </row>
    <row r="815" spans="1:7" ht="15" customHeight="1">
      <c r="A815" s="250">
        <v>42130</v>
      </c>
      <c r="B815" s="251" t="s">
        <v>534</v>
      </c>
      <c r="C815" s="251" t="s">
        <v>1420</v>
      </c>
      <c r="D815" s="251" t="s">
        <v>249</v>
      </c>
      <c r="E815" s="252">
        <v>33395</v>
      </c>
      <c r="F815" s="251" t="s">
        <v>152</v>
      </c>
      <c r="G815">
        <v>6</v>
      </c>
    </row>
    <row r="816" spans="1:7" ht="15" customHeight="1">
      <c r="A816" s="250">
        <v>1826</v>
      </c>
      <c r="B816" s="251" t="s">
        <v>534</v>
      </c>
      <c r="C816" s="251" t="s">
        <v>169</v>
      </c>
      <c r="D816" s="251" t="s">
        <v>367</v>
      </c>
      <c r="E816" s="252">
        <v>19607</v>
      </c>
      <c r="F816" s="251" t="s">
        <v>152</v>
      </c>
      <c r="G816">
        <v>6</v>
      </c>
    </row>
    <row r="817" spans="1:7" ht="15" customHeight="1">
      <c r="A817" s="250">
        <v>20239</v>
      </c>
      <c r="B817" s="251" t="s">
        <v>534</v>
      </c>
      <c r="C817" s="251" t="s">
        <v>1421</v>
      </c>
      <c r="D817" s="251" t="s">
        <v>224</v>
      </c>
      <c r="E817" s="252">
        <v>32024</v>
      </c>
      <c r="F817" s="251" t="s">
        <v>152</v>
      </c>
      <c r="G817">
        <v>6</v>
      </c>
    </row>
    <row r="818" spans="1:7" ht="15" customHeight="1">
      <c r="A818" s="250">
        <v>23686</v>
      </c>
      <c r="B818" s="251" t="s">
        <v>534</v>
      </c>
      <c r="C818" s="251" t="s">
        <v>925</v>
      </c>
      <c r="D818" s="251" t="s">
        <v>194</v>
      </c>
      <c r="E818" s="252">
        <v>21124</v>
      </c>
      <c r="F818" s="251" t="s">
        <v>152</v>
      </c>
      <c r="G818">
        <v>6</v>
      </c>
    </row>
    <row r="819" spans="1:7" ht="15" customHeight="1">
      <c r="A819" s="250">
        <v>41786</v>
      </c>
      <c r="B819" s="251" t="s">
        <v>534</v>
      </c>
      <c r="C819" s="251" t="s">
        <v>1422</v>
      </c>
      <c r="D819" s="251" t="s">
        <v>187</v>
      </c>
      <c r="E819" s="252">
        <v>23122</v>
      </c>
      <c r="F819" s="251" t="s">
        <v>152</v>
      </c>
      <c r="G819">
        <v>6</v>
      </c>
    </row>
    <row r="820" spans="1:7" ht="15" customHeight="1">
      <c r="A820" s="250">
        <v>2273</v>
      </c>
      <c r="B820" s="251" t="s">
        <v>534</v>
      </c>
      <c r="C820" s="251" t="s">
        <v>926</v>
      </c>
      <c r="D820" s="251" t="s">
        <v>659</v>
      </c>
      <c r="E820" s="252">
        <v>21001</v>
      </c>
      <c r="F820" s="251" t="s">
        <v>152</v>
      </c>
      <c r="G820">
        <v>6</v>
      </c>
    </row>
    <row r="821" spans="1:7" ht="15" customHeight="1">
      <c r="A821" s="250">
        <v>2262</v>
      </c>
      <c r="B821" s="251" t="s">
        <v>534</v>
      </c>
      <c r="C821" s="251" t="s">
        <v>927</v>
      </c>
      <c r="D821" s="251" t="s">
        <v>503</v>
      </c>
      <c r="E821" s="252">
        <v>20945</v>
      </c>
      <c r="F821" s="251" t="s">
        <v>152</v>
      </c>
      <c r="G821">
        <v>6</v>
      </c>
    </row>
    <row r="822" spans="1:7" ht="15" customHeight="1">
      <c r="A822" s="250">
        <v>41787</v>
      </c>
      <c r="B822" s="251" t="s">
        <v>534</v>
      </c>
      <c r="C822" s="251" t="s">
        <v>1423</v>
      </c>
      <c r="D822" s="251" t="s">
        <v>239</v>
      </c>
      <c r="E822" s="252">
        <v>34188</v>
      </c>
      <c r="F822" s="251" t="s">
        <v>152</v>
      </c>
      <c r="G822">
        <v>6</v>
      </c>
    </row>
    <row r="823" spans="1:7" ht="15" customHeight="1">
      <c r="A823" s="250">
        <v>2463</v>
      </c>
      <c r="B823" s="251" t="s">
        <v>534</v>
      </c>
      <c r="C823" s="251" t="s">
        <v>928</v>
      </c>
      <c r="D823" s="251" t="s">
        <v>354</v>
      </c>
      <c r="E823" s="252">
        <v>21094</v>
      </c>
      <c r="F823" s="251" t="s">
        <v>152</v>
      </c>
      <c r="G823">
        <v>6</v>
      </c>
    </row>
    <row r="824" spans="1:7" ht="15" customHeight="1">
      <c r="A824" s="250">
        <v>41185</v>
      </c>
      <c r="B824" s="251" t="s">
        <v>534</v>
      </c>
      <c r="C824" s="251" t="s">
        <v>417</v>
      </c>
      <c r="D824" s="251" t="s">
        <v>271</v>
      </c>
      <c r="E824" s="252">
        <v>33980</v>
      </c>
      <c r="F824" s="251" t="s">
        <v>152</v>
      </c>
      <c r="G824">
        <v>6</v>
      </c>
    </row>
    <row r="825" spans="1:7" ht="15" customHeight="1">
      <c r="A825" s="250">
        <v>41182</v>
      </c>
      <c r="B825" s="251" t="s">
        <v>534</v>
      </c>
      <c r="C825" s="251" t="s">
        <v>417</v>
      </c>
      <c r="D825" s="251" t="s">
        <v>170</v>
      </c>
      <c r="E825" s="252">
        <v>25510</v>
      </c>
      <c r="F825" s="251" t="s">
        <v>152</v>
      </c>
      <c r="G825">
        <v>6</v>
      </c>
    </row>
    <row r="826" spans="1:7" ht="15" customHeight="1">
      <c r="A826" s="250">
        <v>36406</v>
      </c>
      <c r="B826" s="251" t="s">
        <v>534</v>
      </c>
      <c r="C826" s="251" t="s">
        <v>929</v>
      </c>
      <c r="D826" s="251" t="s">
        <v>930</v>
      </c>
      <c r="E826" s="252">
        <v>33522</v>
      </c>
      <c r="F826" s="251" t="s">
        <v>152</v>
      </c>
      <c r="G826">
        <v>6</v>
      </c>
    </row>
    <row r="827" spans="1:7" ht="15" customHeight="1">
      <c r="A827" s="250">
        <v>2902</v>
      </c>
      <c r="B827" s="251" t="s">
        <v>534</v>
      </c>
      <c r="C827" s="251" t="s">
        <v>929</v>
      </c>
      <c r="D827" s="251" t="s">
        <v>214</v>
      </c>
      <c r="E827" s="252">
        <v>18356</v>
      </c>
      <c r="F827" s="251" t="s">
        <v>152</v>
      </c>
      <c r="G827">
        <v>6</v>
      </c>
    </row>
    <row r="828" spans="1:7" ht="15" customHeight="1">
      <c r="A828" s="250">
        <v>2943</v>
      </c>
      <c r="B828" s="251" t="s">
        <v>534</v>
      </c>
      <c r="C828" s="251" t="s">
        <v>931</v>
      </c>
      <c r="D828" s="251" t="s">
        <v>305</v>
      </c>
      <c r="E828" s="252">
        <v>20940</v>
      </c>
      <c r="F828" s="251" t="s">
        <v>152</v>
      </c>
      <c r="G828">
        <v>6</v>
      </c>
    </row>
    <row r="829" spans="1:7" ht="15" customHeight="1">
      <c r="A829" s="250">
        <v>16379</v>
      </c>
      <c r="B829" s="251" t="s">
        <v>534</v>
      </c>
      <c r="C829" s="251" t="s">
        <v>184</v>
      </c>
      <c r="D829" s="251" t="s">
        <v>932</v>
      </c>
      <c r="E829" s="252">
        <v>30926</v>
      </c>
      <c r="F829" s="251" t="s">
        <v>152</v>
      </c>
      <c r="G829">
        <v>6</v>
      </c>
    </row>
    <row r="830" spans="1:7" ht="15" customHeight="1">
      <c r="A830" s="250">
        <v>32002</v>
      </c>
      <c r="B830" s="251" t="s">
        <v>534</v>
      </c>
      <c r="C830" s="251" t="s">
        <v>184</v>
      </c>
      <c r="D830" s="251" t="s">
        <v>164</v>
      </c>
      <c r="E830" s="252">
        <v>33099</v>
      </c>
      <c r="F830" s="251" t="s">
        <v>152</v>
      </c>
      <c r="G830">
        <v>6</v>
      </c>
    </row>
    <row r="831" spans="1:7" ht="15" customHeight="1">
      <c r="A831" s="250">
        <v>27125</v>
      </c>
      <c r="B831" s="251" t="s">
        <v>534</v>
      </c>
      <c r="C831" s="251" t="s">
        <v>184</v>
      </c>
      <c r="D831" s="251" t="s">
        <v>287</v>
      </c>
      <c r="E831" s="252">
        <v>32140</v>
      </c>
      <c r="F831" s="251" t="s">
        <v>152</v>
      </c>
      <c r="G831">
        <v>6</v>
      </c>
    </row>
    <row r="832" spans="1:7" ht="15" customHeight="1">
      <c r="A832" s="250">
        <v>2997</v>
      </c>
      <c r="B832" s="251" t="s">
        <v>534</v>
      </c>
      <c r="C832" s="251" t="s">
        <v>184</v>
      </c>
      <c r="D832" s="251" t="s">
        <v>196</v>
      </c>
      <c r="E832" s="252">
        <v>31512</v>
      </c>
      <c r="F832" s="251" t="s">
        <v>152</v>
      </c>
      <c r="G832">
        <v>6</v>
      </c>
    </row>
    <row r="833" spans="1:7" ht="15" customHeight="1">
      <c r="A833" s="250">
        <v>3051</v>
      </c>
      <c r="B833" s="251" t="s">
        <v>534</v>
      </c>
      <c r="C833" s="251" t="s">
        <v>368</v>
      </c>
      <c r="D833" s="251" t="s">
        <v>187</v>
      </c>
      <c r="E833" s="252">
        <v>31542</v>
      </c>
      <c r="F833" s="251" t="s">
        <v>152</v>
      </c>
      <c r="G833">
        <v>6</v>
      </c>
    </row>
    <row r="834" spans="1:7" ht="15" customHeight="1">
      <c r="A834" s="250">
        <v>23895</v>
      </c>
      <c r="B834" s="251" t="s">
        <v>534</v>
      </c>
      <c r="C834" s="251" t="s">
        <v>933</v>
      </c>
      <c r="D834" s="251" t="s">
        <v>172</v>
      </c>
      <c r="E834" s="252">
        <v>24310</v>
      </c>
      <c r="F834" s="251" t="s">
        <v>152</v>
      </c>
      <c r="G834">
        <v>6</v>
      </c>
    </row>
    <row r="835" spans="1:7" ht="15" customHeight="1">
      <c r="A835" s="250">
        <v>3294</v>
      </c>
      <c r="B835" s="251" t="s">
        <v>534</v>
      </c>
      <c r="C835" s="251" t="s">
        <v>1424</v>
      </c>
      <c r="D835" s="251" t="s">
        <v>252</v>
      </c>
      <c r="E835" s="252">
        <v>24124</v>
      </c>
      <c r="F835" s="251" t="s">
        <v>152</v>
      </c>
      <c r="G835">
        <v>6</v>
      </c>
    </row>
    <row r="836" spans="1:7" ht="15" customHeight="1">
      <c r="A836" s="250">
        <v>25899</v>
      </c>
      <c r="B836" s="251" t="s">
        <v>534</v>
      </c>
      <c r="C836" s="251" t="s">
        <v>934</v>
      </c>
      <c r="D836" s="251" t="s">
        <v>229</v>
      </c>
      <c r="E836" s="252">
        <v>22232</v>
      </c>
      <c r="F836" s="251" t="s">
        <v>152</v>
      </c>
      <c r="G836">
        <v>6</v>
      </c>
    </row>
    <row r="837" spans="1:7" ht="15" customHeight="1">
      <c r="A837" s="250">
        <v>3533</v>
      </c>
      <c r="B837" s="251" t="s">
        <v>534</v>
      </c>
      <c r="C837" s="251" t="s">
        <v>935</v>
      </c>
      <c r="D837" s="251" t="s">
        <v>205</v>
      </c>
      <c r="E837" s="252">
        <v>31515</v>
      </c>
      <c r="F837" s="251" t="s">
        <v>152</v>
      </c>
      <c r="G837">
        <v>6</v>
      </c>
    </row>
    <row r="838" spans="1:7" ht="15" customHeight="1">
      <c r="A838" s="250">
        <v>3594</v>
      </c>
      <c r="B838" s="251" t="s">
        <v>534</v>
      </c>
      <c r="C838" s="251" t="s">
        <v>193</v>
      </c>
      <c r="D838" s="251" t="s">
        <v>208</v>
      </c>
      <c r="E838" s="252">
        <v>21220</v>
      </c>
      <c r="F838" s="251" t="s">
        <v>152</v>
      </c>
      <c r="G838">
        <v>6</v>
      </c>
    </row>
    <row r="839" spans="1:7" ht="15" customHeight="1">
      <c r="A839" s="250">
        <v>22096</v>
      </c>
      <c r="B839" s="251" t="s">
        <v>534</v>
      </c>
      <c r="C839" s="251" t="s">
        <v>936</v>
      </c>
      <c r="D839" s="251" t="s">
        <v>334</v>
      </c>
      <c r="E839" s="252">
        <v>22956</v>
      </c>
      <c r="F839" s="251" t="s">
        <v>152</v>
      </c>
      <c r="G839">
        <v>6</v>
      </c>
    </row>
    <row r="840" spans="1:7" ht="15" customHeight="1">
      <c r="A840" s="250">
        <v>3777</v>
      </c>
      <c r="B840" s="251" t="s">
        <v>534</v>
      </c>
      <c r="C840" s="251" t="s">
        <v>434</v>
      </c>
      <c r="D840" s="251" t="s">
        <v>153</v>
      </c>
      <c r="E840" s="252">
        <v>14867</v>
      </c>
      <c r="F840" s="251" t="s">
        <v>152</v>
      </c>
      <c r="G840">
        <v>6</v>
      </c>
    </row>
    <row r="841" spans="1:7" ht="15" customHeight="1">
      <c r="A841" s="250">
        <v>42131</v>
      </c>
      <c r="B841" s="251" t="s">
        <v>534</v>
      </c>
      <c r="C841" s="251" t="s">
        <v>1425</v>
      </c>
      <c r="D841" s="251" t="s">
        <v>1426</v>
      </c>
      <c r="E841" s="252">
        <v>33448</v>
      </c>
      <c r="F841" s="251" t="s">
        <v>152</v>
      </c>
      <c r="G841">
        <v>6</v>
      </c>
    </row>
    <row r="842" spans="1:7" ht="15" customHeight="1">
      <c r="A842" s="250">
        <v>36430</v>
      </c>
      <c r="B842" s="251" t="s">
        <v>534</v>
      </c>
      <c r="C842" s="251" t="s">
        <v>937</v>
      </c>
      <c r="D842" s="251" t="s">
        <v>165</v>
      </c>
      <c r="E842" s="252">
        <v>10967</v>
      </c>
      <c r="F842" s="251" t="s">
        <v>152</v>
      </c>
      <c r="G842">
        <v>6</v>
      </c>
    </row>
    <row r="843" spans="1:7" ht="15" customHeight="1">
      <c r="A843" s="250">
        <v>30632</v>
      </c>
      <c r="B843" s="251" t="s">
        <v>534</v>
      </c>
      <c r="C843" s="251" t="s">
        <v>204</v>
      </c>
      <c r="D843" s="251" t="s">
        <v>294</v>
      </c>
      <c r="E843" s="252">
        <v>33196</v>
      </c>
      <c r="F843" s="251" t="s">
        <v>152</v>
      </c>
      <c r="G843">
        <v>6</v>
      </c>
    </row>
    <row r="844" spans="1:7" ht="15" customHeight="1">
      <c r="A844" s="250">
        <v>32004</v>
      </c>
      <c r="B844" s="251" t="s">
        <v>534</v>
      </c>
      <c r="C844" s="251" t="s">
        <v>407</v>
      </c>
      <c r="D844" s="251" t="s">
        <v>348</v>
      </c>
      <c r="E844" s="252">
        <v>26859</v>
      </c>
      <c r="F844" s="251" t="s">
        <v>152</v>
      </c>
      <c r="G844">
        <v>6</v>
      </c>
    </row>
    <row r="845" spans="1:7" ht="15" customHeight="1">
      <c r="A845" s="250">
        <v>4575</v>
      </c>
      <c r="B845" s="251" t="s">
        <v>534</v>
      </c>
      <c r="C845" s="251" t="s">
        <v>938</v>
      </c>
      <c r="D845" s="251" t="s">
        <v>692</v>
      </c>
      <c r="E845" s="252">
        <v>27498</v>
      </c>
      <c r="F845" s="251" t="s">
        <v>152</v>
      </c>
      <c r="G845">
        <v>6</v>
      </c>
    </row>
    <row r="846" spans="1:7" ht="15" customHeight="1">
      <c r="A846" s="250">
        <v>4576</v>
      </c>
      <c r="B846" s="251" t="s">
        <v>534</v>
      </c>
      <c r="C846" s="251" t="s">
        <v>938</v>
      </c>
      <c r="D846" s="251" t="s">
        <v>187</v>
      </c>
      <c r="E846" s="252">
        <v>22552</v>
      </c>
      <c r="F846" s="251" t="s">
        <v>152</v>
      </c>
      <c r="G846">
        <v>6</v>
      </c>
    </row>
    <row r="847" spans="1:7" ht="15" customHeight="1">
      <c r="A847" s="250">
        <v>4641</v>
      </c>
      <c r="B847" s="251" t="s">
        <v>534</v>
      </c>
      <c r="C847" s="251" t="s">
        <v>1427</v>
      </c>
      <c r="D847" s="251" t="s">
        <v>229</v>
      </c>
      <c r="E847" s="252">
        <v>31936</v>
      </c>
      <c r="F847" s="251" t="s">
        <v>152</v>
      </c>
      <c r="G847">
        <v>6</v>
      </c>
    </row>
    <row r="848" spans="1:7" ht="15" customHeight="1">
      <c r="A848" s="250">
        <v>20082</v>
      </c>
      <c r="B848" s="251" t="s">
        <v>534</v>
      </c>
      <c r="C848" s="251" t="s">
        <v>939</v>
      </c>
      <c r="D848" s="251" t="s">
        <v>194</v>
      </c>
      <c r="E848" s="252">
        <v>24049</v>
      </c>
      <c r="F848" s="251" t="s">
        <v>152</v>
      </c>
      <c r="G848">
        <v>6</v>
      </c>
    </row>
    <row r="849" spans="1:7" ht="15" customHeight="1">
      <c r="A849" s="250">
        <v>5149</v>
      </c>
      <c r="B849" s="251" t="s">
        <v>534</v>
      </c>
      <c r="C849" s="251" t="s">
        <v>940</v>
      </c>
      <c r="D849" s="251" t="s">
        <v>208</v>
      </c>
      <c r="E849" s="252">
        <v>30622</v>
      </c>
      <c r="F849" s="251" t="s">
        <v>152</v>
      </c>
      <c r="G849">
        <v>6</v>
      </c>
    </row>
    <row r="850" spans="1:7" ht="15" customHeight="1">
      <c r="A850" s="250">
        <v>25900</v>
      </c>
      <c r="B850" s="251" t="s">
        <v>534</v>
      </c>
      <c r="C850" s="251" t="s">
        <v>941</v>
      </c>
      <c r="D850" s="251" t="s">
        <v>151</v>
      </c>
      <c r="E850" s="252">
        <v>14953</v>
      </c>
      <c r="F850" s="251" t="s">
        <v>152</v>
      </c>
      <c r="G850">
        <v>6</v>
      </c>
    </row>
    <row r="851" spans="1:7" ht="15" customHeight="1">
      <c r="A851" s="250">
        <v>36412</v>
      </c>
      <c r="B851" s="251" t="s">
        <v>534</v>
      </c>
      <c r="C851" s="251" t="s">
        <v>240</v>
      </c>
      <c r="D851" s="251" t="s">
        <v>942</v>
      </c>
      <c r="E851" s="252">
        <v>33351</v>
      </c>
      <c r="F851" s="251" t="s">
        <v>152</v>
      </c>
      <c r="G851">
        <v>6</v>
      </c>
    </row>
    <row r="852" spans="1:7" ht="15" customHeight="1">
      <c r="A852" s="250">
        <v>5384</v>
      </c>
      <c r="B852" s="251" t="s">
        <v>534</v>
      </c>
      <c r="C852" s="251" t="s">
        <v>943</v>
      </c>
      <c r="D852" s="251" t="s">
        <v>194</v>
      </c>
      <c r="E852" s="252">
        <v>21785</v>
      </c>
      <c r="F852" s="251" t="s">
        <v>152</v>
      </c>
      <c r="G852">
        <v>6</v>
      </c>
    </row>
    <row r="853" spans="1:7" ht="15" customHeight="1">
      <c r="A853" s="250">
        <v>5447</v>
      </c>
      <c r="B853" s="251" t="s">
        <v>534</v>
      </c>
      <c r="C853" s="251" t="s">
        <v>944</v>
      </c>
      <c r="D853" s="251" t="s">
        <v>505</v>
      </c>
      <c r="E853" s="252">
        <v>28535</v>
      </c>
      <c r="F853" s="251" t="s">
        <v>152</v>
      </c>
      <c r="G853">
        <v>6</v>
      </c>
    </row>
    <row r="854" spans="1:7" ht="15" customHeight="1">
      <c r="A854" s="250">
        <v>41187</v>
      </c>
      <c r="B854" s="251" t="s">
        <v>534</v>
      </c>
      <c r="C854" s="251" t="s">
        <v>441</v>
      </c>
      <c r="D854" s="251" t="s">
        <v>945</v>
      </c>
      <c r="E854" s="252">
        <v>33519</v>
      </c>
      <c r="F854" s="251" t="s">
        <v>152</v>
      </c>
      <c r="G854">
        <v>6</v>
      </c>
    </row>
    <row r="855" spans="1:7" ht="15" customHeight="1">
      <c r="A855" s="250">
        <v>5665</v>
      </c>
      <c r="B855" s="251" t="s">
        <v>534</v>
      </c>
      <c r="C855" s="251" t="s">
        <v>946</v>
      </c>
      <c r="D855" s="251" t="s">
        <v>947</v>
      </c>
      <c r="E855" s="252">
        <v>31905</v>
      </c>
      <c r="F855" s="251" t="s">
        <v>152</v>
      </c>
      <c r="G855">
        <v>6</v>
      </c>
    </row>
    <row r="856" spans="1:7" ht="15" customHeight="1">
      <c r="A856" s="250">
        <v>5896</v>
      </c>
      <c r="B856" s="251" t="s">
        <v>534</v>
      </c>
      <c r="C856" s="251" t="s">
        <v>374</v>
      </c>
      <c r="D856" s="251" t="s">
        <v>187</v>
      </c>
      <c r="E856" s="252">
        <v>16979</v>
      </c>
      <c r="F856" s="251" t="s">
        <v>152</v>
      </c>
      <c r="G856">
        <v>6</v>
      </c>
    </row>
    <row r="857" spans="1:7" ht="15" customHeight="1">
      <c r="A857" s="250">
        <v>36414</v>
      </c>
      <c r="B857" s="251" t="s">
        <v>534</v>
      </c>
      <c r="C857" s="251" t="s">
        <v>948</v>
      </c>
      <c r="D857" s="251" t="s">
        <v>225</v>
      </c>
      <c r="E857" s="252">
        <v>23225</v>
      </c>
      <c r="F857" s="251" t="s">
        <v>152</v>
      </c>
      <c r="G857">
        <v>6</v>
      </c>
    </row>
    <row r="858" spans="1:7" ht="15" customHeight="1">
      <c r="A858" s="250">
        <v>6150</v>
      </c>
      <c r="B858" s="251" t="s">
        <v>534</v>
      </c>
      <c r="C858" s="251" t="s">
        <v>795</v>
      </c>
      <c r="D858" s="251" t="s">
        <v>173</v>
      </c>
      <c r="E858" s="252">
        <v>17555</v>
      </c>
      <c r="F858" s="251" t="s">
        <v>152</v>
      </c>
      <c r="G858">
        <v>6</v>
      </c>
    </row>
    <row r="859" spans="1:7" ht="15" customHeight="1">
      <c r="A859" s="250">
        <v>41188</v>
      </c>
      <c r="B859" s="251" t="s">
        <v>534</v>
      </c>
      <c r="C859" s="251" t="s">
        <v>219</v>
      </c>
      <c r="D859" s="251" t="s">
        <v>187</v>
      </c>
      <c r="E859" s="252">
        <v>22811</v>
      </c>
      <c r="F859" s="251" t="s">
        <v>152</v>
      </c>
      <c r="G859">
        <v>6</v>
      </c>
    </row>
    <row r="860" spans="1:7" ht="15" customHeight="1">
      <c r="A860" s="250">
        <v>41189</v>
      </c>
      <c r="B860" s="251" t="s">
        <v>534</v>
      </c>
      <c r="C860" s="251" t="s">
        <v>949</v>
      </c>
      <c r="D860" s="251" t="s">
        <v>225</v>
      </c>
      <c r="E860" s="252">
        <v>33571</v>
      </c>
      <c r="F860" s="251" t="s">
        <v>152</v>
      </c>
      <c r="G860">
        <v>6</v>
      </c>
    </row>
    <row r="861" spans="1:7" ht="15" customHeight="1">
      <c r="A861" s="250">
        <v>6338</v>
      </c>
      <c r="B861" s="251" t="s">
        <v>534</v>
      </c>
      <c r="C861" s="251" t="s">
        <v>950</v>
      </c>
      <c r="D861" s="251" t="s">
        <v>180</v>
      </c>
      <c r="E861" s="252">
        <v>14663</v>
      </c>
      <c r="F861" s="251" t="s">
        <v>152</v>
      </c>
      <c r="G861">
        <v>6</v>
      </c>
    </row>
    <row r="862" spans="1:7" ht="15" customHeight="1">
      <c r="A862" s="250">
        <v>32010</v>
      </c>
      <c r="B862" s="251" t="s">
        <v>534</v>
      </c>
      <c r="C862" s="251" t="s">
        <v>951</v>
      </c>
      <c r="D862" s="251" t="s">
        <v>183</v>
      </c>
      <c r="E862" s="252">
        <v>32858</v>
      </c>
      <c r="F862" s="251" t="s">
        <v>152</v>
      </c>
      <c r="G862">
        <v>6</v>
      </c>
    </row>
    <row r="863" spans="1:7" ht="15" customHeight="1">
      <c r="A863" s="250">
        <v>41791</v>
      </c>
      <c r="B863" s="251" t="s">
        <v>534</v>
      </c>
      <c r="C863" s="251" t="s">
        <v>1428</v>
      </c>
      <c r="D863" s="251" t="s">
        <v>188</v>
      </c>
      <c r="E863" s="252">
        <v>20900</v>
      </c>
      <c r="F863" s="251" t="s">
        <v>152</v>
      </c>
      <c r="G863">
        <v>6</v>
      </c>
    </row>
    <row r="864" spans="1:7" ht="15" customHeight="1">
      <c r="A864" s="250">
        <v>41792</v>
      </c>
      <c r="B864" s="251" t="s">
        <v>534</v>
      </c>
      <c r="C864" s="251" t="s">
        <v>1429</v>
      </c>
      <c r="D864" s="251" t="s">
        <v>201</v>
      </c>
      <c r="E864" s="252">
        <v>34238</v>
      </c>
      <c r="F864" s="251" t="s">
        <v>152</v>
      </c>
      <c r="G864">
        <v>6</v>
      </c>
    </row>
    <row r="865" spans="1:7" ht="15" customHeight="1">
      <c r="A865" s="250">
        <v>30637</v>
      </c>
      <c r="B865" s="251" t="s">
        <v>534</v>
      </c>
      <c r="C865" s="251" t="s">
        <v>952</v>
      </c>
      <c r="D865" s="251" t="s">
        <v>187</v>
      </c>
      <c r="E865" s="252">
        <v>32992</v>
      </c>
      <c r="F865" s="251" t="s">
        <v>152</v>
      </c>
      <c r="G865">
        <v>6</v>
      </c>
    </row>
    <row r="866" spans="1:7" ht="15" customHeight="1">
      <c r="A866" s="250">
        <v>16381</v>
      </c>
      <c r="B866" s="251" t="s">
        <v>534</v>
      </c>
      <c r="C866" s="251" t="s">
        <v>953</v>
      </c>
      <c r="D866" s="251" t="s">
        <v>163</v>
      </c>
      <c r="E866" s="252">
        <v>22596</v>
      </c>
      <c r="F866" s="251" t="s">
        <v>152</v>
      </c>
      <c r="G866">
        <v>6</v>
      </c>
    </row>
    <row r="867" spans="1:7" ht="15" customHeight="1">
      <c r="A867" s="250">
        <v>6852</v>
      </c>
      <c r="B867" s="251" t="s">
        <v>534</v>
      </c>
      <c r="C867" s="251" t="s">
        <v>954</v>
      </c>
      <c r="D867" s="251" t="s">
        <v>346</v>
      </c>
      <c r="E867" s="252">
        <v>13228</v>
      </c>
      <c r="F867" s="251" t="s">
        <v>152</v>
      </c>
      <c r="G867">
        <v>6</v>
      </c>
    </row>
    <row r="868" spans="1:7" ht="15" customHeight="1">
      <c r="A868" s="250">
        <v>37266</v>
      </c>
      <c r="B868" s="251" t="s">
        <v>534</v>
      </c>
      <c r="C868" s="251" t="s">
        <v>955</v>
      </c>
      <c r="D868" s="251" t="s">
        <v>203</v>
      </c>
      <c r="E868" s="252">
        <v>32718</v>
      </c>
      <c r="F868" s="251" t="s">
        <v>152</v>
      </c>
      <c r="G868">
        <v>6</v>
      </c>
    </row>
    <row r="869" spans="1:7" ht="15" customHeight="1">
      <c r="A869" s="250">
        <v>30616</v>
      </c>
      <c r="B869" s="251" t="s">
        <v>534</v>
      </c>
      <c r="C869" s="251" t="s">
        <v>956</v>
      </c>
      <c r="D869" s="251" t="s">
        <v>228</v>
      </c>
      <c r="E869" s="252">
        <v>24159</v>
      </c>
      <c r="F869" s="251" t="s">
        <v>152</v>
      </c>
      <c r="G869">
        <v>6</v>
      </c>
    </row>
    <row r="870" spans="1:7" ht="15" customHeight="1">
      <c r="A870" s="250">
        <v>30617</v>
      </c>
      <c r="B870" s="251" t="s">
        <v>534</v>
      </c>
      <c r="C870" s="251" t="s">
        <v>956</v>
      </c>
      <c r="D870" s="251" t="s">
        <v>271</v>
      </c>
      <c r="E870" s="252">
        <v>33385</v>
      </c>
      <c r="F870" s="251" t="s">
        <v>152</v>
      </c>
      <c r="G870">
        <v>6</v>
      </c>
    </row>
    <row r="871" spans="1:7" ht="15" customHeight="1">
      <c r="A871" s="250">
        <v>7140</v>
      </c>
      <c r="B871" s="251" t="s">
        <v>534</v>
      </c>
      <c r="C871" s="251" t="s">
        <v>957</v>
      </c>
      <c r="D871" s="251" t="s">
        <v>172</v>
      </c>
      <c r="E871" s="252">
        <v>19851</v>
      </c>
      <c r="F871" s="251" t="s">
        <v>152</v>
      </c>
      <c r="G871">
        <v>6</v>
      </c>
    </row>
    <row r="872" spans="1:7" ht="15" customHeight="1">
      <c r="A872" s="250">
        <v>7205</v>
      </c>
      <c r="B872" s="251" t="s">
        <v>534</v>
      </c>
      <c r="C872" s="251" t="s">
        <v>958</v>
      </c>
      <c r="D872" s="251" t="s">
        <v>959</v>
      </c>
      <c r="E872" s="252">
        <v>19426</v>
      </c>
      <c r="F872" s="251" t="s">
        <v>152</v>
      </c>
      <c r="G872">
        <v>6</v>
      </c>
    </row>
    <row r="873" spans="1:7" ht="15" customHeight="1">
      <c r="A873" s="250">
        <v>41793</v>
      </c>
      <c r="B873" s="251" t="s">
        <v>534</v>
      </c>
      <c r="C873" s="251" t="s">
        <v>313</v>
      </c>
      <c r="D873" s="251" t="s">
        <v>391</v>
      </c>
      <c r="E873" s="252">
        <v>33128</v>
      </c>
      <c r="F873" s="251" t="s">
        <v>152</v>
      </c>
      <c r="G873">
        <v>6</v>
      </c>
    </row>
    <row r="874" spans="1:7" ht="15" customHeight="1">
      <c r="A874" s="250">
        <v>23685</v>
      </c>
      <c r="B874" s="251" t="s">
        <v>534</v>
      </c>
      <c r="C874" s="251" t="s">
        <v>586</v>
      </c>
      <c r="D874" s="251" t="s">
        <v>200</v>
      </c>
      <c r="E874" s="252">
        <v>25447</v>
      </c>
      <c r="F874" s="251" t="s">
        <v>152</v>
      </c>
      <c r="G874">
        <v>6</v>
      </c>
    </row>
    <row r="875" spans="1:7" ht="15" customHeight="1">
      <c r="A875" s="250">
        <v>7542</v>
      </c>
      <c r="B875" s="251" t="s">
        <v>534</v>
      </c>
      <c r="C875" s="251" t="s">
        <v>292</v>
      </c>
      <c r="D875" s="251" t="s">
        <v>200</v>
      </c>
      <c r="E875" s="252">
        <v>25837</v>
      </c>
      <c r="F875" s="251" t="s">
        <v>152</v>
      </c>
      <c r="G875">
        <v>6</v>
      </c>
    </row>
    <row r="876" spans="1:7" ht="15" customHeight="1">
      <c r="A876" s="250">
        <v>7870</v>
      </c>
      <c r="B876" s="251" t="s">
        <v>534</v>
      </c>
      <c r="C876" s="251" t="s">
        <v>960</v>
      </c>
      <c r="D876" s="251" t="s">
        <v>248</v>
      </c>
      <c r="E876" s="252">
        <v>29334</v>
      </c>
      <c r="F876" s="251" t="s">
        <v>152</v>
      </c>
      <c r="G876">
        <v>6</v>
      </c>
    </row>
    <row r="877" spans="1:7" ht="15" customHeight="1">
      <c r="A877" s="250">
        <v>7996</v>
      </c>
      <c r="B877" s="251" t="s">
        <v>534</v>
      </c>
      <c r="C877" s="251" t="s">
        <v>234</v>
      </c>
      <c r="D877" s="251" t="s">
        <v>228</v>
      </c>
      <c r="E877" s="252">
        <v>23180</v>
      </c>
      <c r="F877" s="251" t="s">
        <v>152</v>
      </c>
      <c r="G877">
        <v>6</v>
      </c>
    </row>
    <row r="878" spans="1:7" ht="15" customHeight="1">
      <c r="A878" s="250">
        <v>7997</v>
      </c>
      <c r="B878" s="251" t="s">
        <v>534</v>
      </c>
      <c r="C878" s="251" t="s">
        <v>234</v>
      </c>
      <c r="D878" s="251" t="s">
        <v>223</v>
      </c>
      <c r="E878" s="252">
        <v>32280</v>
      </c>
      <c r="F878" s="251" t="s">
        <v>152</v>
      </c>
      <c r="G878">
        <v>6</v>
      </c>
    </row>
    <row r="879" spans="1:7" ht="15" customHeight="1">
      <c r="A879" s="250">
        <v>21246</v>
      </c>
      <c r="B879" s="251" t="s">
        <v>534</v>
      </c>
      <c r="C879" s="251" t="s">
        <v>961</v>
      </c>
      <c r="D879" s="251" t="s">
        <v>172</v>
      </c>
      <c r="E879" s="252">
        <v>31510</v>
      </c>
      <c r="F879" s="251" t="s">
        <v>152</v>
      </c>
      <c r="G879">
        <v>6</v>
      </c>
    </row>
    <row r="880" spans="1:7" ht="15" customHeight="1">
      <c r="A880" s="250">
        <v>27950</v>
      </c>
      <c r="B880" s="251" t="s">
        <v>534</v>
      </c>
      <c r="C880" s="251" t="s">
        <v>962</v>
      </c>
      <c r="D880" s="251" t="s">
        <v>153</v>
      </c>
      <c r="E880" s="252">
        <v>31295</v>
      </c>
      <c r="F880" s="251" t="s">
        <v>152</v>
      </c>
      <c r="G880">
        <v>6</v>
      </c>
    </row>
    <row r="881" spans="1:7" ht="15" customHeight="1">
      <c r="A881" s="250">
        <v>16384</v>
      </c>
      <c r="B881" s="251" t="s">
        <v>534</v>
      </c>
      <c r="C881" s="251" t="s">
        <v>963</v>
      </c>
      <c r="D881" s="251" t="s">
        <v>238</v>
      </c>
      <c r="E881" s="252">
        <v>32364</v>
      </c>
      <c r="F881" s="251" t="s">
        <v>152</v>
      </c>
      <c r="G881">
        <v>6</v>
      </c>
    </row>
    <row r="882" spans="1:7" ht="15" customHeight="1">
      <c r="A882" s="250">
        <v>8585</v>
      </c>
      <c r="B882" s="251" t="s">
        <v>534</v>
      </c>
      <c r="C882" s="251" t="s">
        <v>964</v>
      </c>
      <c r="D882" s="251" t="s">
        <v>153</v>
      </c>
      <c r="E882" s="252">
        <v>19337</v>
      </c>
      <c r="F882" s="251" t="s">
        <v>152</v>
      </c>
      <c r="G882">
        <v>6</v>
      </c>
    </row>
    <row r="883" spans="1:7" ht="15" customHeight="1">
      <c r="A883" s="250">
        <v>8584</v>
      </c>
      <c r="B883" s="251" t="s">
        <v>534</v>
      </c>
      <c r="C883" s="251" t="s">
        <v>964</v>
      </c>
      <c r="D883" s="251" t="s">
        <v>170</v>
      </c>
      <c r="E883" s="252">
        <v>31865</v>
      </c>
      <c r="F883" s="251" t="s">
        <v>152</v>
      </c>
      <c r="G883">
        <v>6</v>
      </c>
    </row>
    <row r="884" spans="1:7" ht="15" customHeight="1">
      <c r="A884" s="250">
        <v>8756</v>
      </c>
      <c r="B884" s="251" t="s">
        <v>534</v>
      </c>
      <c r="C884" s="251" t="s">
        <v>803</v>
      </c>
      <c r="D884" s="251" t="s">
        <v>205</v>
      </c>
      <c r="E884" s="252">
        <v>17338</v>
      </c>
      <c r="F884" s="251" t="s">
        <v>152</v>
      </c>
      <c r="G884">
        <v>6</v>
      </c>
    </row>
    <row r="885" spans="1:7" ht="15" customHeight="1">
      <c r="A885" s="250">
        <v>41794</v>
      </c>
      <c r="B885" s="251" t="s">
        <v>534</v>
      </c>
      <c r="C885" s="251" t="s">
        <v>1430</v>
      </c>
      <c r="D885" s="251" t="s">
        <v>265</v>
      </c>
      <c r="E885" s="252">
        <v>33907</v>
      </c>
      <c r="F885" s="251" t="s">
        <v>152</v>
      </c>
      <c r="G885">
        <v>6</v>
      </c>
    </row>
    <row r="886" spans="1:7" ht="15" customHeight="1">
      <c r="A886" s="250">
        <v>8889</v>
      </c>
      <c r="B886" s="251" t="s">
        <v>534</v>
      </c>
      <c r="C886" s="251" t="s">
        <v>965</v>
      </c>
      <c r="D886" s="251" t="s">
        <v>172</v>
      </c>
      <c r="E886" s="252">
        <v>18985</v>
      </c>
      <c r="F886" s="251" t="s">
        <v>152</v>
      </c>
      <c r="G886">
        <v>6</v>
      </c>
    </row>
    <row r="887" spans="1:7" ht="15" customHeight="1">
      <c r="A887" s="250">
        <v>41200</v>
      </c>
      <c r="B887" s="251" t="s">
        <v>534</v>
      </c>
      <c r="C887" s="251" t="s">
        <v>966</v>
      </c>
      <c r="D887" s="251" t="s">
        <v>192</v>
      </c>
      <c r="E887" s="252">
        <v>33839</v>
      </c>
      <c r="F887" s="251" t="s">
        <v>152</v>
      </c>
      <c r="G887">
        <v>6</v>
      </c>
    </row>
    <row r="888" spans="1:7" ht="15" customHeight="1">
      <c r="A888" s="250">
        <v>23687</v>
      </c>
      <c r="B888" s="251" t="s">
        <v>534</v>
      </c>
      <c r="C888" s="251" t="s">
        <v>966</v>
      </c>
      <c r="D888" s="251" t="s">
        <v>278</v>
      </c>
      <c r="E888" s="252">
        <v>31111</v>
      </c>
      <c r="F888" s="251" t="s">
        <v>152</v>
      </c>
      <c r="G888">
        <v>6</v>
      </c>
    </row>
    <row r="889" spans="1:7" ht="15" customHeight="1">
      <c r="A889" s="250">
        <v>36416</v>
      </c>
      <c r="B889" s="251" t="s">
        <v>534</v>
      </c>
      <c r="C889" s="251" t="s">
        <v>967</v>
      </c>
      <c r="D889" s="251" t="s">
        <v>201</v>
      </c>
      <c r="E889" s="252">
        <v>33361</v>
      </c>
      <c r="F889" s="251" t="s">
        <v>152</v>
      </c>
      <c r="G889">
        <v>6</v>
      </c>
    </row>
    <row r="890" spans="1:7" ht="15" customHeight="1">
      <c r="A890" s="250">
        <v>9160</v>
      </c>
      <c r="B890" s="251" t="s">
        <v>534</v>
      </c>
      <c r="C890" s="251" t="s">
        <v>967</v>
      </c>
      <c r="D890" s="251" t="s">
        <v>176</v>
      </c>
      <c r="E890" s="252">
        <v>31635</v>
      </c>
      <c r="F890" s="251" t="s">
        <v>152</v>
      </c>
      <c r="G890">
        <v>6</v>
      </c>
    </row>
    <row r="891" spans="1:7" ht="15" customHeight="1">
      <c r="A891" s="250">
        <v>36417</v>
      </c>
      <c r="B891" s="251" t="s">
        <v>534</v>
      </c>
      <c r="C891" s="251" t="s">
        <v>968</v>
      </c>
      <c r="D891" s="251" t="s">
        <v>260</v>
      </c>
      <c r="E891" s="252">
        <v>23312</v>
      </c>
      <c r="F891" s="251" t="s">
        <v>152</v>
      </c>
      <c r="G891">
        <v>6</v>
      </c>
    </row>
    <row r="892" spans="1:7" ht="15" customHeight="1">
      <c r="A892" s="250">
        <v>30628</v>
      </c>
      <c r="B892" s="251" t="s">
        <v>534</v>
      </c>
      <c r="C892" s="251" t="s">
        <v>969</v>
      </c>
      <c r="D892" s="251" t="s">
        <v>214</v>
      </c>
      <c r="E892" s="252">
        <v>20188</v>
      </c>
      <c r="F892" s="251" t="s">
        <v>152</v>
      </c>
      <c r="G892">
        <v>6</v>
      </c>
    </row>
    <row r="893" spans="1:7" ht="15" customHeight="1">
      <c r="A893" s="250">
        <v>9457</v>
      </c>
      <c r="B893" s="251" t="s">
        <v>534</v>
      </c>
      <c r="C893" s="251" t="s">
        <v>970</v>
      </c>
      <c r="D893" s="251" t="s">
        <v>165</v>
      </c>
      <c r="E893" s="252">
        <v>17306</v>
      </c>
      <c r="F893" s="251" t="s">
        <v>152</v>
      </c>
      <c r="G893">
        <v>6</v>
      </c>
    </row>
    <row r="894" spans="1:7" ht="15" customHeight="1">
      <c r="A894" s="250">
        <v>23682</v>
      </c>
      <c r="B894" s="251" t="s">
        <v>534</v>
      </c>
      <c r="C894" s="251" t="s">
        <v>887</v>
      </c>
      <c r="D894" s="251" t="s">
        <v>201</v>
      </c>
      <c r="E894" s="252">
        <v>32721</v>
      </c>
      <c r="F894" s="251" t="s">
        <v>152</v>
      </c>
      <c r="G894">
        <v>6</v>
      </c>
    </row>
    <row r="895" spans="1:7" ht="15" customHeight="1">
      <c r="A895" s="250">
        <v>9522</v>
      </c>
      <c r="B895" s="251" t="s">
        <v>534</v>
      </c>
      <c r="C895" s="251" t="s">
        <v>971</v>
      </c>
      <c r="D895" s="251" t="s">
        <v>165</v>
      </c>
      <c r="E895" s="252">
        <v>19728</v>
      </c>
      <c r="F895" s="251" t="s">
        <v>152</v>
      </c>
      <c r="G895">
        <v>6</v>
      </c>
    </row>
    <row r="896" spans="1:7" ht="15" customHeight="1">
      <c r="A896" s="250">
        <v>41795</v>
      </c>
      <c r="B896" s="251" t="s">
        <v>534</v>
      </c>
      <c r="C896" s="251" t="s">
        <v>295</v>
      </c>
      <c r="D896" s="251" t="s">
        <v>225</v>
      </c>
      <c r="E896" s="252">
        <v>27336</v>
      </c>
      <c r="F896" s="251" t="s">
        <v>152</v>
      </c>
      <c r="G896">
        <v>6</v>
      </c>
    </row>
    <row r="897" spans="1:7" ht="15" customHeight="1">
      <c r="A897" s="250">
        <v>30634</v>
      </c>
      <c r="B897" s="251" t="s">
        <v>534</v>
      </c>
      <c r="C897" s="251" t="s">
        <v>324</v>
      </c>
      <c r="D897" s="251" t="s">
        <v>294</v>
      </c>
      <c r="E897" s="252">
        <v>32985</v>
      </c>
      <c r="F897" s="251" t="s">
        <v>152</v>
      </c>
      <c r="G897">
        <v>6</v>
      </c>
    </row>
    <row r="898" spans="1:7" ht="15" customHeight="1">
      <c r="A898" s="250">
        <v>42133</v>
      </c>
      <c r="B898" s="251" t="s">
        <v>534</v>
      </c>
      <c r="C898" s="251" t="s">
        <v>972</v>
      </c>
      <c r="D898" s="251" t="s">
        <v>363</v>
      </c>
      <c r="E898" s="252">
        <v>20879</v>
      </c>
      <c r="F898" s="251" t="s">
        <v>152</v>
      </c>
      <c r="G898">
        <v>6</v>
      </c>
    </row>
    <row r="899" spans="1:7" ht="15" customHeight="1">
      <c r="A899" s="250">
        <v>32021</v>
      </c>
      <c r="B899" s="251" t="s">
        <v>534</v>
      </c>
      <c r="C899" s="251" t="s">
        <v>972</v>
      </c>
      <c r="D899" s="251" t="s">
        <v>238</v>
      </c>
      <c r="E899" s="252">
        <v>31724</v>
      </c>
      <c r="F899" s="251" t="s">
        <v>152</v>
      </c>
      <c r="G899">
        <v>6</v>
      </c>
    </row>
    <row r="900" spans="1:7" ht="15" customHeight="1">
      <c r="A900" s="250">
        <v>10112</v>
      </c>
      <c r="B900" s="251" t="s">
        <v>534</v>
      </c>
      <c r="C900" s="251" t="s">
        <v>973</v>
      </c>
      <c r="D900" s="251" t="s">
        <v>974</v>
      </c>
      <c r="E900" s="252">
        <v>17718</v>
      </c>
      <c r="F900" s="251" t="s">
        <v>152</v>
      </c>
      <c r="G900">
        <v>6</v>
      </c>
    </row>
    <row r="901" spans="1:7" ht="15" customHeight="1">
      <c r="A901" s="250">
        <v>20249</v>
      </c>
      <c r="B901" s="251" t="s">
        <v>534</v>
      </c>
      <c r="C901" s="251" t="s">
        <v>975</v>
      </c>
      <c r="D901" s="251" t="s">
        <v>194</v>
      </c>
      <c r="E901" s="252">
        <v>25371</v>
      </c>
      <c r="F901" s="251" t="s">
        <v>152</v>
      </c>
      <c r="G901">
        <v>6</v>
      </c>
    </row>
    <row r="902" spans="1:7" ht="15" customHeight="1">
      <c r="A902" s="250">
        <v>27127</v>
      </c>
      <c r="B902" s="251" t="s">
        <v>534</v>
      </c>
      <c r="C902" s="251" t="s">
        <v>976</v>
      </c>
      <c r="D902" s="251" t="s">
        <v>251</v>
      </c>
      <c r="E902" s="252">
        <v>31673</v>
      </c>
      <c r="F902" s="251" t="s">
        <v>152</v>
      </c>
      <c r="G902">
        <v>6</v>
      </c>
    </row>
    <row r="903" spans="1:7" ht="15" customHeight="1">
      <c r="A903" s="250">
        <v>10422</v>
      </c>
      <c r="B903" s="251" t="s">
        <v>534</v>
      </c>
      <c r="C903" s="251" t="s">
        <v>977</v>
      </c>
      <c r="D903" s="251" t="s">
        <v>155</v>
      </c>
      <c r="E903" s="252">
        <v>23149</v>
      </c>
      <c r="F903" s="251" t="s">
        <v>152</v>
      </c>
      <c r="G903">
        <v>6</v>
      </c>
    </row>
    <row r="904" spans="1:7" ht="15" customHeight="1">
      <c r="A904" s="250">
        <v>20247</v>
      </c>
      <c r="B904" s="251" t="s">
        <v>534</v>
      </c>
      <c r="C904" s="251" t="s">
        <v>246</v>
      </c>
      <c r="D904" s="251" t="s">
        <v>275</v>
      </c>
      <c r="E904" s="252">
        <v>19153</v>
      </c>
      <c r="F904" s="251" t="s">
        <v>152</v>
      </c>
      <c r="G904">
        <v>6</v>
      </c>
    </row>
    <row r="905" spans="1:7" ht="15" customHeight="1">
      <c r="A905" s="250">
        <v>27682</v>
      </c>
      <c r="B905" s="251" t="s">
        <v>534</v>
      </c>
      <c r="C905" s="251" t="s">
        <v>978</v>
      </c>
      <c r="D905" s="251" t="s">
        <v>237</v>
      </c>
      <c r="E905" s="252">
        <v>17302</v>
      </c>
      <c r="F905" s="251" t="s">
        <v>152</v>
      </c>
      <c r="G905">
        <v>6</v>
      </c>
    </row>
    <row r="906" spans="1:7" ht="15" customHeight="1">
      <c r="A906" s="250">
        <v>10914</v>
      </c>
      <c r="B906" s="251" t="s">
        <v>534</v>
      </c>
      <c r="C906" s="251" t="s">
        <v>979</v>
      </c>
      <c r="D906" s="251" t="s">
        <v>213</v>
      </c>
      <c r="E906" s="252">
        <v>29738</v>
      </c>
      <c r="F906" s="251" t="s">
        <v>152</v>
      </c>
      <c r="G906">
        <v>6</v>
      </c>
    </row>
    <row r="907" spans="1:7" ht="15" customHeight="1">
      <c r="A907" s="250">
        <v>32438</v>
      </c>
      <c r="B907" s="251" t="s">
        <v>534</v>
      </c>
      <c r="C907" s="251" t="s">
        <v>980</v>
      </c>
      <c r="D907" s="251" t="s">
        <v>153</v>
      </c>
      <c r="E907" s="252">
        <v>24211</v>
      </c>
      <c r="F907" s="251" t="s">
        <v>152</v>
      </c>
      <c r="G907">
        <v>6</v>
      </c>
    </row>
    <row r="908" spans="1:7" ht="15" customHeight="1">
      <c r="A908" s="250">
        <v>32022</v>
      </c>
      <c r="B908" s="251" t="s">
        <v>534</v>
      </c>
      <c r="C908" s="251" t="s">
        <v>1431</v>
      </c>
      <c r="D908" s="251" t="s">
        <v>311</v>
      </c>
      <c r="E908" s="252">
        <v>33339</v>
      </c>
      <c r="F908" s="251" t="s">
        <v>152</v>
      </c>
      <c r="G908">
        <v>6</v>
      </c>
    </row>
    <row r="909" spans="1:7" ht="15" customHeight="1">
      <c r="A909" s="250">
        <v>41192</v>
      </c>
      <c r="B909" s="251" t="s">
        <v>534</v>
      </c>
      <c r="C909" s="251" t="s">
        <v>981</v>
      </c>
      <c r="D909" s="251" t="s">
        <v>197</v>
      </c>
      <c r="E909" s="252">
        <v>33808</v>
      </c>
      <c r="F909" s="251" t="s">
        <v>152</v>
      </c>
      <c r="G909">
        <v>6</v>
      </c>
    </row>
    <row r="910" spans="1:7" ht="15" customHeight="1">
      <c r="A910" s="250">
        <v>10956</v>
      </c>
      <c r="B910" s="251" t="s">
        <v>534</v>
      </c>
      <c r="C910" s="251" t="s">
        <v>982</v>
      </c>
      <c r="D910" s="251" t="s">
        <v>185</v>
      </c>
      <c r="E910" s="252">
        <v>15174</v>
      </c>
      <c r="F910" s="251" t="s">
        <v>152</v>
      </c>
      <c r="G910">
        <v>6</v>
      </c>
    </row>
    <row r="911" spans="1:7" ht="15" customHeight="1">
      <c r="A911" s="250">
        <v>23328</v>
      </c>
      <c r="B911" s="251" t="s">
        <v>534</v>
      </c>
      <c r="C911" s="251" t="s">
        <v>421</v>
      </c>
      <c r="D911" s="251" t="s">
        <v>228</v>
      </c>
      <c r="E911" s="252" t="s">
        <v>1396</v>
      </c>
      <c r="F911" s="251" t="s">
        <v>152</v>
      </c>
      <c r="G911">
        <v>6</v>
      </c>
    </row>
    <row r="912" spans="1:7" ht="15" customHeight="1">
      <c r="A912" s="250">
        <v>30635</v>
      </c>
      <c r="B912" s="251" t="s">
        <v>534</v>
      </c>
      <c r="C912" s="251" t="s">
        <v>421</v>
      </c>
      <c r="D912" s="251" t="s">
        <v>279</v>
      </c>
      <c r="E912" s="252">
        <v>32596</v>
      </c>
      <c r="F912" s="251" t="s">
        <v>152</v>
      </c>
      <c r="G912">
        <v>6</v>
      </c>
    </row>
    <row r="913" spans="1:7" ht="15" customHeight="1">
      <c r="A913" s="250">
        <v>32023</v>
      </c>
      <c r="B913" s="251" t="s">
        <v>534</v>
      </c>
      <c r="C913" s="251" t="s">
        <v>247</v>
      </c>
      <c r="D913" s="251" t="s">
        <v>162</v>
      </c>
      <c r="E913" s="252">
        <v>24227</v>
      </c>
      <c r="F913" s="251" t="s">
        <v>152</v>
      </c>
      <c r="G913">
        <v>6</v>
      </c>
    </row>
    <row r="914" spans="1:7" ht="15" customHeight="1">
      <c r="A914" s="250">
        <v>32024</v>
      </c>
      <c r="B914" s="251" t="s">
        <v>534</v>
      </c>
      <c r="C914" s="251" t="s">
        <v>247</v>
      </c>
      <c r="D914" s="251" t="s">
        <v>192</v>
      </c>
      <c r="E914" s="252">
        <v>33466</v>
      </c>
      <c r="F914" s="251" t="s">
        <v>152</v>
      </c>
      <c r="G914">
        <v>6</v>
      </c>
    </row>
    <row r="915" spans="1:7" ht="15" customHeight="1">
      <c r="A915" s="250">
        <v>23681</v>
      </c>
      <c r="B915" s="251" t="s">
        <v>534</v>
      </c>
      <c r="C915" s="251" t="s">
        <v>983</v>
      </c>
      <c r="D915" s="251" t="s">
        <v>358</v>
      </c>
      <c r="E915" s="252">
        <v>22573</v>
      </c>
      <c r="F915" s="251" t="s">
        <v>152</v>
      </c>
      <c r="G915">
        <v>6</v>
      </c>
    </row>
    <row r="916" spans="1:7" ht="15" customHeight="1">
      <c r="A916" s="250">
        <v>36433</v>
      </c>
      <c r="B916" s="251" t="s">
        <v>534</v>
      </c>
      <c r="C916" s="251" t="s">
        <v>378</v>
      </c>
      <c r="D916" s="251" t="s">
        <v>692</v>
      </c>
      <c r="E916" s="252">
        <v>22509</v>
      </c>
      <c r="F916" s="251" t="s">
        <v>152</v>
      </c>
      <c r="G916">
        <v>6</v>
      </c>
    </row>
    <row r="917" spans="1:7" ht="15" customHeight="1">
      <c r="A917" s="250">
        <v>36422</v>
      </c>
      <c r="B917" s="251" t="s">
        <v>534</v>
      </c>
      <c r="C917" s="251" t="s">
        <v>378</v>
      </c>
      <c r="D917" s="251" t="s">
        <v>200</v>
      </c>
      <c r="E917" s="252">
        <v>32429</v>
      </c>
      <c r="F917" s="251" t="s">
        <v>152</v>
      </c>
      <c r="G917">
        <v>6</v>
      </c>
    </row>
    <row r="918" spans="1:7" ht="15" customHeight="1">
      <c r="A918" s="250">
        <v>37272</v>
      </c>
      <c r="B918" s="251" t="s">
        <v>534</v>
      </c>
      <c r="C918" s="251" t="s">
        <v>364</v>
      </c>
      <c r="D918" s="251" t="s">
        <v>984</v>
      </c>
      <c r="E918" s="252">
        <v>33483</v>
      </c>
      <c r="F918" s="251" t="s">
        <v>152</v>
      </c>
      <c r="G918">
        <v>6</v>
      </c>
    </row>
    <row r="919" spans="1:7" ht="15" customHeight="1">
      <c r="A919" s="250">
        <v>11523</v>
      </c>
      <c r="B919" s="251" t="s">
        <v>534</v>
      </c>
      <c r="C919" s="251" t="s">
        <v>985</v>
      </c>
      <c r="D919" s="251" t="s">
        <v>155</v>
      </c>
      <c r="E919" s="252">
        <v>23319</v>
      </c>
      <c r="F919" s="251" t="s">
        <v>152</v>
      </c>
      <c r="G919">
        <v>6</v>
      </c>
    </row>
    <row r="920" spans="1:7" ht="15" customHeight="1">
      <c r="A920" s="250">
        <v>41195</v>
      </c>
      <c r="B920" s="251" t="s">
        <v>534</v>
      </c>
      <c r="C920" s="251" t="s">
        <v>986</v>
      </c>
      <c r="D920" s="251" t="s">
        <v>178</v>
      </c>
      <c r="E920" s="252">
        <v>22683</v>
      </c>
      <c r="F920" s="251" t="s">
        <v>152</v>
      </c>
      <c r="G920">
        <v>6</v>
      </c>
    </row>
    <row r="921" spans="1:7" ht="15" customHeight="1">
      <c r="A921" s="250">
        <v>26741</v>
      </c>
      <c r="B921" s="251" t="s">
        <v>534</v>
      </c>
      <c r="C921" s="251" t="s">
        <v>422</v>
      </c>
      <c r="D921" s="251" t="s">
        <v>987</v>
      </c>
      <c r="E921" s="252">
        <v>32868</v>
      </c>
      <c r="F921" s="251" t="s">
        <v>152</v>
      </c>
      <c r="G921">
        <v>6</v>
      </c>
    </row>
    <row r="922" spans="1:7" ht="15" customHeight="1">
      <c r="A922" s="250">
        <v>41196</v>
      </c>
      <c r="B922" s="251" t="s">
        <v>534</v>
      </c>
      <c r="C922" s="251" t="s">
        <v>988</v>
      </c>
      <c r="D922" s="251" t="s">
        <v>302</v>
      </c>
      <c r="E922" s="252">
        <v>33075</v>
      </c>
      <c r="F922" s="251" t="s">
        <v>152</v>
      </c>
      <c r="G922">
        <v>6</v>
      </c>
    </row>
    <row r="923" spans="1:7" ht="15" customHeight="1">
      <c r="A923" s="250">
        <v>11813</v>
      </c>
      <c r="B923" s="251" t="s">
        <v>534</v>
      </c>
      <c r="C923" s="251" t="s">
        <v>989</v>
      </c>
      <c r="D923" s="251" t="s">
        <v>394</v>
      </c>
      <c r="E923" s="252">
        <v>25439</v>
      </c>
      <c r="F923" s="251" t="s">
        <v>152</v>
      </c>
      <c r="G923">
        <v>6</v>
      </c>
    </row>
    <row r="924" spans="1:7" ht="15" customHeight="1">
      <c r="A924" s="250">
        <v>11846</v>
      </c>
      <c r="B924" s="251" t="s">
        <v>534</v>
      </c>
      <c r="C924" s="251" t="s">
        <v>458</v>
      </c>
      <c r="D924" s="251" t="s">
        <v>205</v>
      </c>
      <c r="E924" s="252">
        <v>22439</v>
      </c>
      <c r="F924" s="251" t="s">
        <v>152</v>
      </c>
      <c r="G924">
        <v>6</v>
      </c>
    </row>
    <row r="925" spans="1:7" ht="15" customHeight="1">
      <c r="A925" s="250">
        <v>23324</v>
      </c>
      <c r="B925" s="251" t="s">
        <v>534</v>
      </c>
      <c r="C925" s="251" t="s">
        <v>256</v>
      </c>
      <c r="D925" s="251" t="s">
        <v>153</v>
      </c>
      <c r="E925" s="252">
        <v>22196</v>
      </c>
      <c r="F925" s="251" t="s">
        <v>152</v>
      </c>
      <c r="G925">
        <v>6</v>
      </c>
    </row>
    <row r="926" spans="1:7" ht="15" customHeight="1">
      <c r="A926" s="250">
        <v>41798</v>
      </c>
      <c r="B926" s="251" t="s">
        <v>534</v>
      </c>
      <c r="C926" s="251" t="s">
        <v>379</v>
      </c>
      <c r="D926" s="251" t="s">
        <v>167</v>
      </c>
      <c r="E926" s="252">
        <v>33127</v>
      </c>
      <c r="F926" s="251" t="s">
        <v>152</v>
      </c>
      <c r="G926">
        <v>6</v>
      </c>
    </row>
    <row r="927" spans="1:7" ht="15" customHeight="1">
      <c r="A927" s="250">
        <v>27129</v>
      </c>
      <c r="B927" s="251" t="s">
        <v>534</v>
      </c>
      <c r="C927" s="251" t="s">
        <v>262</v>
      </c>
      <c r="D927" s="251" t="s">
        <v>326</v>
      </c>
      <c r="E927" s="252">
        <v>23246</v>
      </c>
      <c r="F927" s="251" t="s">
        <v>152</v>
      </c>
      <c r="G927">
        <v>6</v>
      </c>
    </row>
    <row r="928" spans="1:7" ht="15" customHeight="1">
      <c r="A928" s="250">
        <v>27113</v>
      </c>
      <c r="B928" s="251" t="s">
        <v>534</v>
      </c>
      <c r="C928" s="251" t="s">
        <v>262</v>
      </c>
      <c r="D928" s="251" t="s">
        <v>241</v>
      </c>
      <c r="E928" s="252">
        <v>33014</v>
      </c>
      <c r="F928" s="251" t="s">
        <v>152</v>
      </c>
      <c r="G928">
        <v>6</v>
      </c>
    </row>
    <row r="929" spans="1:7" ht="15" customHeight="1">
      <c r="A929" s="250">
        <v>27112</v>
      </c>
      <c r="B929" s="251" t="s">
        <v>534</v>
      </c>
      <c r="C929" s="251" t="s">
        <v>262</v>
      </c>
      <c r="D929" s="251" t="s">
        <v>200</v>
      </c>
      <c r="E929" s="252">
        <v>24242</v>
      </c>
      <c r="F929" s="251" t="s">
        <v>152</v>
      </c>
      <c r="G929">
        <v>6</v>
      </c>
    </row>
    <row r="930" spans="1:7" ht="15" customHeight="1">
      <c r="A930" s="250">
        <v>22101</v>
      </c>
      <c r="B930" s="251" t="s">
        <v>534</v>
      </c>
      <c r="C930" s="251" t="s">
        <v>262</v>
      </c>
      <c r="D930" s="251" t="s">
        <v>170</v>
      </c>
      <c r="E930" s="252">
        <v>23675</v>
      </c>
      <c r="F930" s="251" t="s">
        <v>152</v>
      </c>
      <c r="G930">
        <v>6</v>
      </c>
    </row>
    <row r="931" spans="1:7" ht="15" customHeight="1">
      <c r="A931" s="250">
        <v>27130</v>
      </c>
      <c r="B931" s="251" t="s">
        <v>534</v>
      </c>
      <c r="C931" s="251" t="s">
        <v>990</v>
      </c>
      <c r="D931" s="251" t="s">
        <v>238</v>
      </c>
      <c r="E931" s="252">
        <v>32054</v>
      </c>
      <c r="F931" s="251" t="s">
        <v>152</v>
      </c>
      <c r="G931">
        <v>6</v>
      </c>
    </row>
    <row r="932" spans="1:7" ht="15" customHeight="1">
      <c r="A932" s="250">
        <v>36424</v>
      </c>
      <c r="B932" s="251" t="s">
        <v>534</v>
      </c>
      <c r="C932" s="251" t="s">
        <v>991</v>
      </c>
      <c r="D932" s="251" t="s">
        <v>259</v>
      </c>
      <c r="E932" s="252">
        <v>33498</v>
      </c>
      <c r="F932" s="251" t="s">
        <v>152</v>
      </c>
      <c r="G932">
        <v>6</v>
      </c>
    </row>
    <row r="933" spans="1:7" ht="15" customHeight="1">
      <c r="A933" s="250">
        <v>12211</v>
      </c>
      <c r="B933" s="251" t="s">
        <v>534</v>
      </c>
      <c r="C933" s="251" t="s">
        <v>329</v>
      </c>
      <c r="D933" s="251" t="s">
        <v>168</v>
      </c>
      <c r="E933" s="252">
        <v>18046</v>
      </c>
      <c r="F933" s="251" t="s">
        <v>152</v>
      </c>
      <c r="G933">
        <v>6</v>
      </c>
    </row>
    <row r="934" spans="1:7" ht="15" customHeight="1">
      <c r="A934" s="250">
        <v>36425</v>
      </c>
      <c r="B934" s="251" t="s">
        <v>534</v>
      </c>
      <c r="C934" s="251" t="s">
        <v>992</v>
      </c>
      <c r="D934" s="251" t="s">
        <v>259</v>
      </c>
      <c r="E934" s="252">
        <v>33842</v>
      </c>
      <c r="F934" s="251" t="s">
        <v>152</v>
      </c>
      <c r="G934">
        <v>6</v>
      </c>
    </row>
    <row r="935" spans="1:7" ht="15" customHeight="1">
      <c r="A935" s="250">
        <v>41197</v>
      </c>
      <c r="B935" s="251" t="s">
        <v>534</v>
      </c>
      <c r="C935" s="251" t="s">
        <v>992</v>
      </c>
      <c r="D935" s="251" t="s">
        <v>335</v>
      </c>
      <c r="E935" s="252">
        <v>22535</v>
      </c>
      <c r="F935" s="251" t="s">
        <v>152</v>
      </c>
      <c r="G935">
        <v>6</v>
      </c>
    </row>
    <row r="936" spans="1:7" ht="15" customHeight="1">
      <c r="A936" s="250">
        <v>36431</v>
      </c>
      <c r="B936" s="251" t="s">
        <v>534</v>
      </c>
      <c r="C936" s="251" t="s">
        <v>993</v>
      </c>
      <c r="D936" s="251" t="s">
        <v>191</v>
      </c>
      <c r="E936" s="252">
        <v>21106</v>
      </c>
      <c r="F936" s="251" t="s">
        <v>152</v>
      </c>
      <c r="G936">
        <v>6</v>
      </c>
    </row>
    <row r="937" spans="1:7" ht="15" customHeight="1">
      <c r="A937" s="250">
        <v>12412</v>
      </c>
      <c r="B937" s="251" t="s">
        <v>534</v>
      </c>
      <c r="C937" s="251" t="s">
        <v>278</v>
      </c>
      <c r="D937" s="251" t="s">
        <v>236</v>
      </c>
      <c r="E937" s="252">
        <v>19171</v>
      </c>
      <c r="F937" s="251" t="s">
        <v>152</v>
      </c>
      <c r="G937">
        <v>6</v>
      </c>
    </row>
    <row r="938" spans="1:7" ht="15" customHeight="1">
      <c r="A938" s="250">
        <v>12429</v>
      </c>
      <c r="B938" s="251" t="s">
        <v>534</v>
      </c>
      <c r="C938" s="251" t="s">
        <v>994</v>
      </c>
      <c r="D938" s="251" t="s">
        <v>213</v>
      </c>
      <c r="E938" s="252" t="s">
        <v>1396</v>
      </c>
      <c r="F938" s="251" t="s">
        <v>152</v>
      </c>
      <c r="G938">
        <v>6</v>
      </c>
    </row>
    <row r="939" spans="1:7" ht="15" customHeight="1">
      <c r="A939" s="250">
        <v>32027</v>
      </c>
      <c r="B939" s="251" t="s">
        <v>534</v>
      </c>
      <c r="C939" s="251" t="s">
        <v>994</v>
      </c>
      <c r="D939" s="251" t="s">
        <v>170</v>
      </c>
      <c r="E939" s="252">
        <v>33289</v>
      </c>
      <c r="F939" s="251" t="s">
        <v>152</v>
      </c>
      <c r="G939">
        <v>6</v>
      </c>
    </row>
    <row r="940" spans="1:7" ht="15" customHeight="1">
      <c r="A940" s="250">
        <v>41199</v>
      </c>
      <c r="B940" s="251" t="s">
        <v>534</v>
      </c>
      <c r="C940" s="251" t="s">
        <v>747</v>
      </c>
      <c r="D940" s="251" t="s">
        <v>223</v>
      </c>
      <c r="E940" s="252">
        <v>23139</v>
      </c>
      <c r="F940" s="251" t="s">
        <v>152</v>
      </c>
      <c r="G940">
        <v>6</v>
      </c>
    </row>
    <row r="941" spans="1:7" ht="15" customHeight="1">
      <c r="A941" s="250">
        <v>25907</v>
      </c>
      <c r="B941" s="251" t="s">
        <v>534</v>
      </c>
      <c r="C941" s="251" t="s">
        <v>995</v>
      </c>
      <c r="D941" s="251" t="s">
        <v>240</v>
      </c>
      <c r="E941" s="252">
        <v>15832</v>
      </c>
      <c r="F941" s="251" t="s">
        <v>152</v>
      </c>
      <c r="G941">
        <v>6</v>
      </c>
    </row>
    <row r="942" spans="1:7" ht="15" customHeight="1">
      <c r="A942" s="250">
        <v>30622</v>
      </c>
      <c r="B942" s="251" t="s">
        <v>534</v>
      </c>
      <c r="C942" s="251" t="s">
        <v>813</v>
      </c>
      <c r="D942" s="251" t="s">
        <v>190</v>
      </c>
      <c r="E942" s="252">
        <v>33350</v>
      </c>
      <c r="F942" s="251" t="s">
        <v>152</v>
      </c>
      <c r="G942">
        <v>6</v>
      </c>
    </row>
    <row r="943" spans="1:7" ht="15" customHeight="1">
      <c r="A943" s="250">
        <v>25912</v>
      </c>
      <c r="B943" s="251" t="s">
        <v>534</v>
      </c>
      <c r="C943" s="251" t="s">
        <v>258</v>
      </c>
      <c r="D943" s="251" t="s">
        <v>200</v>
      </c>
      <c r="E943" s="252">
        <v>20913</v>
      </c>
      <c r="F943" s="251" t="s">
        <v>152</v>
      </c>
      <c r="G943">
        <v>6</v>
      </c>
    </row>
    <row r="944" spans="1:7" ht="15" customHeight="1">
      <c r="A944" s="250">
        <v>36932</v>
      </c>
      <c r="B944" s="251" t="s">
        <v>534</v>
      </c>
      <c r="C944" s="251" t="s">
        <v>258</v>
      </c>
      <c r="D944" s="251" t="s">
        <v>237</v>
      </c>
      <c r="E944" s="252">
        <v>25003</v>
      </c>
      <c r="F944" s="251" t="s">
        <v>152</v>
      </c>
      <c r="G944">
        <v>6</v>
      </c>
    </row>
    <row r="945" spans="1:7" ht="15" customHeight="1">
      <c r="A945" s="250">
        <v>12985</v>
      </c>
      <c r="B945" s="251" t="s">
        <v>534</v>
      </c>
      <c r="C945" s="251" t="s">
        <v>258</v>
      </c>
      <c r="D945" s="251" t="s">
        <v>229</v>
      </c>
      <c r="E945" s="252">
        <v>23759</v>
      </c>
      <c r="F945" s="251" t="s">
        <v>152</v>
      </c>
      <c r="G945">
        <v>6</v>
      </c>
    </row>
    <row r="946" spans="1:7" ht="15" customHeight="1">
      <c r="A946" s="250">
        <v>13135</v>
      </c>
      <c r="B946" s="251" t="s">
        <v>534</v>
      </c>
      <c r="C946" s="251" t="s">
        <v>996</v>
      </c>
      <c r="D946" s="251" t="s">
        <v>375</v>
      </c>
      <c r="E946" s="252">
        <v>30495</v>
      </c>
      <c r="F946" s="251" t="s">
        <v>152</v>
      </c>
      <c r="G946">
        <v>6</v>
      </c>
    </row>
    <row r="947" spans="1:7" ht="15" customHeight="1">
      <c r="A947" s="250">
        <v>22103</v>
      </c>
      <c r="B947" s="251" t="s">
        <v>534</v>
      </c>
      <c r="C947" s="251" t="s">
        <v>997</v>
      </c>
      <c r="D947" s="251" t="s">
        <v>549</v>
      </c>
      <c r="E947" s="252">
        <v>32479</v>
      </c>
      <c r="F947" s="251" t="s">
        <v>152</v>
      </c>
      <c r="G947">
        <v>6</v>
      </c>
    </row>
    <row r="948" spans="1:7" ht="15" customHeight="1">
      <c r="A948" s="250">
        <v>13232</v>
      </c>
      <c r="B948" s="251" t="s">
        <v>534</v>
      </c>
      <c r="C948" s="251" t="s">
        <v>998</v>
      </c>
      <c r="D948" s="251" t="s">
        <v>214</v>
      </c>
      <c r="E948" s="252">
        <v>21421</v>
      </c>
      <c r="F948" s="251" t="s">
        <v>152</v>
      </c>
      <c r="G948">
        <v>6</v>
      </c>
    </row>
    <row r="949" spans="1:7" ht="15" customHeight="1">
      <c r="A949" s="250">
        <v>14038</v>
      </c>
      <c r="B949" s="251" t="s">
        <v>534</v>
      </c>
      <c r="C949" s="251" t="s">
        <v>999</v>
      </c>
      <c r="D949" s="251" t="s">
        <v>187</v>
      </c>
      <c r="E949" s="252">
        <v>10373</v>
      </c>
      <c r="F949" s="251" t="s">
        <v>152</v>
      </c>
      <c r="G949">
        <v>6</v>
      </c>
    </row>
    <row r="950" spans="1:7" ht="15" customHeight="1">
      <c r="A950" s="250">
        <v>36427</v>
      </c>
      <c r="B950" s="251" t="s">
        <v>534</v>
      </c>
      <c r="C950" s="251" t="s">
        <v>266</v>
      </c>
      <c r="D950" s="251" t="s">
        <v>259</v>
      </c>
      <c r="E950" s="252">
        <v>32626</v>
      </c>
      <c r="F950" s="251" t="s">
        <v>152</v>
      </c>
      <c r="G950">
        <v>6</v>
      </c>
    </row>
    <row r="951" spans="1:7" ht="15" customHeight="1">
      <c r="A951" s="250">
        <v>14236</v>
      </c>
      <c r="B951" s="251" t="s">
        <v>534</v>
      </c>
      <c r="C951" s="251" t="s">
        <v>266</v>
      </c>
      <c r="D951" s="251" t="s">
        <v>173</v>
      </c>
      <c r="E951" s="252">
        <v>30419</v>
      </c>
      <c r="F951" s="251" t="s">
        <v>152</v>
      </c>
      <c r="G951">
        <v>6</v>
      </c>
    </row>
    <row r="952" spans="1:7" ht="15" customHeight="1">
      <c r="A952" s="250">
        <v>42134</v>
      </c>
      <c r="B952" s="251" t="s">
        <v>534</v>
      </c>
      <c r="C952" s="251" t="s">
        <v>1432</v>
      </c>
      <c r="D952" s="251" t="s">
        <v>259</v>
      </c>
      <c r="E952" s="252">
        <v>23061</v>
      </c>
      <c r="F952" s="251" t="s">
        <v>152</v>
      </c>
      <c r="G952">
        <v>6</v>
      </c>
    </row>
    <row r="953" spans="1:7" ht="15" customHeight="1">
      <c r="A953" s="250">
        <v>21248</v>
      </c>
      <c r="B953" s="251" t="s">
        <v>534</v>
      </c>
      <c r="C953" s="251" t="s">
        <v>1000</v>
      </c>
      <c r="D953" s="251" t="s">
        <v>167</v>
      </c>
      <c r="E953" s="252">
        <v>10721</v>
      </c>
      <c r="F953" s="251" t="s">
        <v>152</v>
      </c>
      <c r="G953">
        <v>6</v>
      </c>
    </row>
    <row r="954" spans="1:7" ht="15" customHeight="1">
      <c r="A954" s="250">
        <v>14603</v>
      </c>
      <c r="B954" s="251" t="s">
        <v>534</v>
      </c>
      <c r="C954" s="251" t="s">
        <v>762</v>
      </c>
      <c r="D954" s="251" t="s">
        <v>237</v>
      </c>
      <c r="E954" s="252">
        <v>20990</v>
      </c>
      <c r="F954" s="251" t="s">
        <v>152</v>
      </c>
      <c r="G954">
        <v>6</v>
      </c>
    </row>
    <row r="955" spans="1:7" ht="15" customHeight="1">
      <c r="A955" s="250">
        <v>32157</v>
      </c>
      <c r="B955" s="251" t="s">
        <v>534</v>
      </c>
      <c r="C955" s="251" t="s">
        <v>337</v>
      </c>
      <c r="D955" s="251" t="s">
        <v>183</v>
      </c>
      <c r="E955" s="252">
        <v>33387</v>
      </c>
      <c r="F955" s="251" t="s">
        <v>152</v>
      </c>
      <c r="G955">
        <v>6</v>
      </c>
    </row>
    <row r="956" spans="1:7" ht="15" customHeight="1">
      <c r="A956" s="250">
        <v>14935</v>
      </c>
      <c r="B956" s="251" t="s">
        <v>534</v>
      </c>
      <c r="C956" s="251" t="s">
        <v>337</v>
      </c>
      <c r="D956" s="251" t="s">
        <v>196</v>
      </c>
      <c r="E956" s="252">
        <v>25863</v>
      </c>
      <c r="F956" s="251" t="s">
        <v>152</v>
      </c>
      <c r="G956">
        <v>6</v>
      </c>
    </row>
    <row r="957" spans="1:7" ht="15" customHeight="1">
      <c r="A957" s="250">
        <v>22873</v>
      </c>
      <c r="B957" s="251" t="s">
        <v>534</v>
      </c>
      <c r="C957" s="251" t="s">
        <v>1001</v>
      </c>
      <c r="D957" s="251" t="s">
        <v>153</v>
      </c>
      <c r="E957" s="252">
        <v>20668</v>
      </c>
      <c r="F957" s="251" t="s">
        <v>152</v>
      </c>
      <c r="G957">
        <v>6</v>
      </c>
    </row>
    <row r="958" spans="1:7" ht="15" customHeight="1">
      <c r="A958" s="250">
        <v>15027</v>
      </c>
      <c r="B958" s="251" t="s">
        <v>534</v>
      </c>
      <c r="C958" s="251" t="s">
        <v>1002</v>
      </c>
      <c r="D958" s="251" t="s">
        <v>214</v>
      </c>
      <c r="E958" s="252">
        <v>21920</v>
      </c>
      <c r="F958" s="251" t="s">
        <v>152</v>
      </c>
      <c r="G958">
        <v>6</v>
      </c>
    </row>
    <row r="959" spans="1:7" ht="15" customHeight="1">
      <c r="A959" s="250">
        <v>15029</v>
      </c>
      <c r="B959" s="251" t="s">
        <v>534</v>
      </c>
      <c r="C959" s="251" t="s">
        <v>1002</v>
      </c>
      <c r="D959" s="251" t="s">
        <v>229</v>
      </c>
      <c r="E959" s="252">
        <v>30648</v>
      </c>
      <c r="F959" s="251" t="s">
        <v>152</v>
      </c>
      <c r="G959">
        <v>6</v>
      </c>
    </row>
    <row r="960" spans="1:7" ht="15" customHeight="1">
      <c r="A960" s="250">
        <v>15030</v>
      </c>
      <c r="B960" s="251" t="s">
        <v>534</v>
      </c>
      <c r="C960" s="251" t="s">
        <v>1003</v>
      </c>
      <c r="D960" s="251" t="s">
        <v>187</v>
      </c>
      <c r="E960" s="252">
        <v>18475</v>
      </c>
      <c r="F960" s="251" t="s">
        <v>152</v>
      </c>
      <c r="G960">
        <v>6</v>
      </c>
    </row>
    <row r="961" spans="1:7" ht="15" customHeight="1">
      <c r="A961" s="250">
        <v>27955</v>
      </c>
      <c r="B961" s="251" t="s">
        <v>534</v>
      </c>
      <c r="C961" s="251" t="s">
        <v>1003</v>
      </c>
      <c r="D961" s="251" t="s">
        <v>423</v>
      </c>
      <c r="E961" s="252">
        <v>31184</v>
      </c>
      <c r="F961" s="251" t="s">
        <v>152</v>
      </c>
      <c r="G961">
        <v>6</v>
      </c>
    </row>
    <row r="962" spans="1:7" ht="15" customHeight="1">
      <c r="A962" s="250">
        <v>32033</v>
      </c>
      <c r="B962" s="251" t="s">
        <v>534</v>
      </c>
      <c r="C962" s="251" t="s">
        <v>390</v>
      </c>
      <c r="D962" s="251" t="s">
        <v>183</v>
      </c>
      <c r="E962" s="252">
        <v>32028</v>
      </c>
      <c r="F962" s="251" t="s">
        <v>152</v>
      </c>
      <c r="G962">
        <v>6</v>
      </c>
    </row>
    <row r="963" spans="1:7" ht="15" customHeight="1">
      <c r="A963" s="250">
        <v>27680</v>
      </c>
      <c r="B963" s="251" t="s">
        <v>534</v>
      </c>
      <c r="C963" s="251" t="s">
        <v>309</v>
      </c>
      <c r="D963" s="251" t="s">
        <v>252</v>
      </c>
      <c r="E963" s="252">
        <v>31732</v>
      </c>
      <c r="F963" s="251" t="s">
        <v>152</v>
      </c>
      <c r="G963">
        <v>6</v>
      </c>
    </row>
    <row r="964" spans="1:7" ht="15" customHeight="1">
      <c r="A964" s="250">
        <v>15308</v>
      </c>
      <c r="B964" s="251" t="s">
        <v>534</v>
      </c>
      <c r="C964" s="251" t="s">
        <v>338</v>
      </c>
      <c r="D964" s="251" t="s">
        <v>209</v>
      </c>
      <c r="E964" s="252">
        <v>22264</v>
      </c>
      <c r="F964" s="251" t="s">
        <v>152</v>
      </c>
      <c r="G964">
        <v>6</v>
      </c>
    </row>
    <row r="965" spans="1:7" ht="15" customHeight="1">
      <c r="A965" s="250">
        <v>30621</v>
      </c>
      <c r="B965" s="251" t="s">
        <v>534</v>
      </c>
      <c r="C965" s="251" t="s">
        <v>1004</v>
      </c>
      <c r="D965" s="251" t="s">
        <v>354</v>
      </c>
      <c r="E965" s="252">
        <v>21949</v>
      </c>
      <c r="F965" s="251" t="s">
        <v>152</v>
      </c>
      <c r="G965">
        <v>6</v>
      </c>
    </row>
    <row r="966" spans="1:7" ht="15" customHeight="1">
      <c r="A966" s="250">
        <v>15489</v>
      </c>
      <c r="B966" s="251" t="s">
        <v>534</v>
      </c>
      <c r="C966" s="251" t="s">
        <v>634</v>
      </c>
      <c r="D966" s="251" t="s">
        <v>346</v>
      </c>
      <c r="E966" s="252">
        <v>29545</v>
      </c>
      <c r="F966" s="251" t="s">
        <v>152</v>
      </c>
      <c r="G966">
        <v>6</v>
      </c>
    </row>
    <row r="967" spans="1:7" ht="15" customHeight="1">
      <c r="A967" s="250">
        <v>15515</v>
      </c>
      <c r="B967" s="251" t="s">
        <v>534</v>
      </c>
      <c r="C967" s="251" t="s">
        <v>1005</v>
      </c>
      <c r="D967" s="251" t="s">
        <v>199</v>
      </c>
      <c r="E967" s="252">
        <v>31538</v>
      </c>
      <c r="F967" s="251" t="s">
        <v>152</v>
      </c>
      <c r="G967">
        <v>6</v>
      </c>
    </row>
    <row r="968" spans="1:7" ht="15" customHeight="1">
      <c r="A968" s="250">
        <v>23320</v>
      </c>
      <c r="B968" s="251" t="s">
        <v>534</v>
      </c>
      <c r="C968" s="251" t="s">
        <v>1005</v>
      </c>
      <c r="D968" s="251" t="s">
        <v>176</v>
      </c>
      <c r="E968" s="252">
        <v>32737</v>
      </c>
      <c r="F968" s="251" t="s">
        <v>152</v>
      </c>
      <c r="G968">
        <v>6</v>
      </c>
    </row>
    <row r="969" spans="1:7" ht="15" customHeight="1">
      <c r="A969" s="250">
        <v>15514</v>
      </c>
      <c r="B969" s="251" t="s">
        <v>534</v>
      </c>
      <c r="C969" s="251" t="s">
        <v>1005</v>
      </c>
      <c r="D969" s="251" t="s">
        <v>225</v>
      </c>
      <c r="E969" s="252">
        <v>21480</v>
      </c>
      <c r="F969" s="251" t="s">
        <v>152</v>
      </c>
      <c r="G969">
        <v>6</v>
      </c>
    </row>
    <row r="970" spans="1:7" ht="15" customHeight="1">
      <c r="A970" s="250">
        <v>15594</v>
      </c>
      <c r="B970" s="251" t="s">
        <v>534</v>
      </c>
      <c r="C970" s="251" t="s">
        <v>382</v>
      </c>
      <c r="D970" s="251" t="s">
        <v>194</v>
      </c>
      <c r="E970" s="252">
        <v>31071</v>
      </c>
      <c r="F970" s="251" t="s">
        <v>152</v>
      </c>
      <c r="G970">
        <v>6</v>
      </c>
    </row>
    <row r="971" spans="1:7" ht="15" customHeight="1">
      <c r="A971" s="250">
        <v>23891</v>
      </c>
      <c r="B971" s="251" t="s">
        <v>534</v>
      </c>
      <c r="C971" s="251" t="s">
        <v>356</v>
      </c>
      <c r="D971" s="251" t="s">
        <v>214</v>
      </c>
      <c r="E971" s="252" t="s">
        <v>1396</v>
      </c>
      <c r="F971" s="251" t="s">
        <v>152</v>
      </c>
      <c r="G971">
        <v>6</v>
      </c>
    </row>
    <row r="972" spans="1:7" ht="15" customHeight="1">
      <c r="A972" s="250">
        <v>12</v>
      </c>
      <c r="B972" s="251" t="s">
        <v>535</v>
      </c>
      <c r="C972" s="251" t="s">
        <v>1230</v>
      </c>
      <c r="D972" s="251" t="s">
        <v>229</v>
      </c>
      <c r="E972" s="252">
        <v>17277</v>
      </c>
      <c r="F972" s="251" t="s">
        <v>152</v>
      </c>
      <c r="G972">
        <v>7</v>
      </c>
    </row>
    <row r="973" spans="1:7" ht="15" customHeight="1">
      <c r="A973" s="250">
        <v>13</v>
      </c>
      <c r="B973" s="251" t="s">
        <v>535</v>
      </c>
      <c r="C973" s="251" t="s">
        <v>1230</v>
      </c>
      <c r="D973" s="251" t="s">
        <v>265</v>
      </c>
      <c r="E973" s="252">
        <v>29709</v>
      </c>
      <c r="F973" s="251" t="s">
        <v>152</v>
      </c>
      <c r="G973">
        <v>7</v>
      </c>
    </row>
    <row r="974" spans="1:7" ht="15" customHeight="1">
      <c r="A974" s="250">
        <v>20</v>
      </c>
      <c r="B974" s="251" t="s">
        <v>535</v>
      </c>
      <c r="C974" s="251" t="s">
        <v>1231</v>
      </c>
      <c r="D974" s="251" t="s">
        <v>377</v>
      </c>
      <c r="E974" s="252">
        <v>20888</v>
      </c>
      <c r="F974" s="251" t="s">
        <v>152</v>
      </c>
      <c r="G974">
        <v>7</v>
      </c>
    </row>
    <row r="975" spans="1:7" ht="15" customHeight="1">
      <c r="A975" s="250">
        <v>29771</v>
      </c>
      <c r="B975" s="251" t="s">
        <v>535</v>
      </c>
      <c r="C975" s="251" t="s">
        <v>1231</v>
      </c>
      <c r="D975" s="251" t="s">
        <v>1096</v>
      </c>
      <c r="E975" s="252">
        <v>32639</v>
      </c>
      <c r="F975" s="251" t="s">
        <v>152</v>
      </c>
      <c r="G975">
        <v>7</v>
      </c>
    </row>
    <row r="976" spans="1:7" ht="15" customHeight="1">
      <c r="A976" s="250">
        <v>110</v>
      </c>
      <c r="B976" s="251" t="s">
        <v>535</v>
      </c>
      <c r="C976" s="251" t="s">
        <v>1232</v>
      </c>
      <c r="D976" s="251" t="s">
        <v>203</v>
      </c>
      <c r="E976" s="252">
        <v>18588</v>
      </c>
      <c r="F976" s="251" t="s">
        <v>152</v>
      </c>
      <c r="G976">
        <v>7</v>
      </c>
    </row>
    <row r="977" spans="1:7" ht="15" customHeight="1">
      <c r="A977" s="250">
        <v>26445</v>
      </c>
      <c r="B977" s="251" t="s">
        <v>535</v>
      </c>
      <c r="C977" s="251" t="s">
        <v>340</v>
      </c>
      <c r="D977" s="251" t="s">
        <v>262</v>
      </c>
      <c r="E977" s="252">
        <v>33462</v>
      </c>
      <c r="F977" s="251" t="s">
        <v>152</v>
      </c>
      <c r="G977">
        <v>7</v>
      </c>
    </row>
    <row r="978" spans="1:7" ht="15" customHeight="1">
      <c r="A978" s="250">
        <v>39436</v>
      </c>
      <c r="B978" s="251" t="s">
        <v>535</v>
      </c>
      <c r="C978" s="251" t="s">
        <v>272</v>
      </c>
      <c r="D978" s="251" t="s">
        <v>713</v>
      </c>
      <c r="E978" s="252">
        <v>33736</v>
      </c>
      <c r="F978" s="251" t="s">
        <v>152</v>
      </c>
      <c r="G978">
        <v>7</v>
      </c>
    </row>
    <row r="979" spans="1:7" ht="15" customHeight="1">
      <c r="A979" s="250">
        <v>25101</v>
      </c>
      <c r="B979" s="251" t="s">
        <v>535</v>
      </c>
      <c r="C979" s="251" t="s">
        <v>154</v>
      </c>
      <c r="D979" s="251" t="s">
        <v>346</v>
      </c>
      <c r="E979" s="252">
        <v>21318</v>
      </c>
      <c r="F979" s="251" t="s">
        <v>152</v>
      </c>
      <c r="G979">
        <v>7</v>
      </c>
    </row>
    <row r="980" spans="1:7" ht="15" customHeight="1">
      <c r="A980" s="250">
        <v>37462</v>
      </c>
      <c r="B980" s="251" t="s">
        <v>535</v>
      </c>
      <c r="C980" s="251" t="s">
        <v>154</v>
      </c>
      <c r="D980" s="251" t="s">
        <v>285</v>
      </c>
      <c r="E980" s="252">
        <v>33105</v>
      </c>
      <c r="F980" s="251" t="s">
        <v>152</v>
      </c>
      <c r="G980">
        <v>7</v>
      </c>
    </row>
    <row r="981" spans="1:7" ht="15" customHeight="1">
      <c r="A981" s="250">
        <v>28742</v>
      </c>
      <c r="B981" s="251" t="s">
        <v>535</v>
      </c>
      <c r="C981" s="251" t="s">
        <v>156</v>
      </c>
      <c r="D981" s="251" t="s">
        <v>241</v>
      </c>
      <c r="E981" s="252">
        <v>33120</v>
      </c>
      <c r="F981" s="251" t="s">
        <v>152</v>
      </c>
      <c r="G981">
        <v>7</v>
      </c>
    </row>
    <row r="982" spans="1:7" ht="15" customHeight="1">
      <c r="A982" s="250">
        <v>34151</v>
      </c>
      <c r="B982" s="251" t="s">
        <v>535</v>
      </c>
      <c r="C982" s="251" t="s">
        <v>160</v>
      </c>
      <c r="D982" s="251" t="s">
        <v>228</v>
      </c>
      <c r="E982" s="252">
        <v>33510</v>
      </c>
      <c r="F982" s="251" t="s">
        <v>152</v>
      </c>
      <c r="G982">
        <v>7</v>
      </c>
    </row>
    <row r="983" spans="1:7" ht="15" customHeight="1">
      <c r="A983" s="250">
        <v>34150</v>
      </c>
      <c r="B983" s="251" t="s">
        <v>535</v>
      </c>
      <c r="C983" s="251" t="s">
        <v>160</v>
      </c>
      <c r="D983" s="251" t="s">
        <v>322</v>
      </c>
      <c r="E983" s="252">
        <v>33510</v>
      </c>
      <c r="F983" s="251" t="s">
        <v>152</v>
      </c>
      <c r="G983">
        <v>7</v>
      </c>
    </row>
    <row r="984" spans="1:7" ht="15" customHeight="1">
      <c r="A984" s="250">
        <v>22081</v>
      </c>
      <c r="B984" s="251" t="s">
        <v>535</v>
      </c>
      <c r="C984" s="251" t="s">
        <v>1233</v>
      </c>
      <c r="D984" s="251" t="s">
        <v>349</v>
      </c>
      <c r="E984" s="252">
        <v>29201</v>
      </c>
      <c r="F984" s="251" t="s">
        <v>152</v>
      </c>
      <c r="G984">
        <v>7</v>
      </c>
    </row>
    <row r="985" spans="1:7" ht="15" customHeight="1">
      <c r="A985" s="250">
        <v>34166</v>
      </c>
      <c r="B985" s="251" t="s">
        <v>535</v>
      </c>
      <c r="C985" s="251" t="s">
        <v>1234</v>
      </c>
      <c r="D985" s="251" t="s">
        <v>249</v>
      </c>
      <c r="E985" s="252">
        <v>32519</v>
      </c>
      <c r="F985" s="251" t="s">
        <v>152</v>
      </c>
      <c r="G985">
        <v>7</v>
      </c>
    </row>
    <row r="986" spans="1:7" ht="15" customHeight="1">
      <c r="A986" s="250">
        <v>29776</v>
      </c>
      <c r="B986" s="251" t="s">
        <v>535</v>
      </c>
      <c r="C986" s="251" t="s">
        <v>1235</v>
      </c>
      <c r="D986" s="251" t="s">
        <v>199</v>
      </c>
      <c r="E986" s="252">
        <v>31394</v>
      </c>
      <c r="F986" s="251" t="s">
        <v>152</v>
      </c>
      <c r="G986">
        <v>7</v>
      </c>
    </row>
    <row r="987" spans="1:7" ht="15" customHeight="1">
      <c r="A987" s="250">
        <v>39438</v>
      </c>
      <c r="B987" s="251" t="s">
        <v>535</v>
      </c>
      <c r="C987" s="251" t="s">
        <v>1236</v>
      </c>
      <c r="D987" s="251" t="s">
        <v>277</v>
      </c>
      <c r="E987" s="252">
        <v>22498</v>
      </c>
      <c r="F987" s="251" t="s">
        <v>152</v>
      </c>
      <c r="G987">
        <v>7</v>
      </c>
    </row>
    <row r="988" spans="1:7" ht="15" customHeight="1">
      <c r="A988" s="250">
        <v>30481</v>
      </c>
      <c r="B988" s="251" t="s">
        <v>535</v>
      </c>
      <c r="C988" s="251" t="s">
        <v>1237</v>
      </c>
      <c r="D988" s="251" t="s">
        <v>195</v>
      </c>
      <c r="E988" s="252">
        <v>23588</v>
      </c>
      <c r="F988" s="251" t="s">
        <v>152</v>
      </c>
      <c r="G988">
        <v>7</v>
      </c>
    </row>
    <row r="989" spans="1:7" ht="15" customHeight="1">
      <c r="A989" s="250">
        <v>22370</v>
      </c>
      <c r="B989" s="251" t="s">
        <v>535</v>
      </c>
      <c r="C989" s="251" t="s">
        <v>1237</v>
      </c>
      <c r="D989" s="251" t="s">
        <v>170</v>
      </c>
      <c r="E989" s="252">
        <v>24486</v>
      </c>
      <c r="F989" s="251" t="s">
        <v>152</v>
      </c>
      <c r="G989">
        <v>7</v>
      </c>
    </row>
    <row r="990" spans="1:7" ht="15" customHeight="1">
      <c r="A990" s="250">
        <v>770</v>
      </c>
      <c r="B990" s="251" t="s">
        <v>535</v>
      </c>
      <c r="C990" s="251" t="s">
        <v>1238</v>
      </c>
      <c r="D990" s="251" t="s">
        <v>250</v>
      </c>
      <c r="E990" s="252">
        <v>31797</v>
      </c>
      <c r="F990" s="251" t="s">
        <v>152</v>
      </c>
      <c r="G990">
        <v>7</v>
      </c>
    </row>
    <row r="991" spans="1:7" ht="15" customHeight="1">
      <c r="A991" s="250">
        <v>30482</v>
      </c>
      <c r="B991" s="251" t="s">
        <v>535</v>
      </c>
      <c r="C991" s="251" t="s">
        <v>1239</v>
      </c>
      <c r="D991" s="251" t="s">
        <v>200</v>
      </c>
      <c r="E991" s="252">
        <v>21983</v>
      </c>
      <c r="F991" s="251" t="s">
        <v>152</v>
      </c>
      <c r="G991">
        <v>7</v>
      </c>
    </row>
    <row r="992" spans="1:7" ht="15" customHeight="1">
      <c r="A992" s="250">
        <v>30483</v>
      </c>
      <c r="B992" s="251" t="s">
        <v>535</v>
      </c>
      <c r="C992" s="251" t="s">
        <v>1239</v>
      </c>
      <c r="D992" s="251" t="s">
        <v>294</v>
      </c>
      <c r="E992" s="252">
        <v>32360</v>
      </c>
      <c r="F992" s="251" t="s">
        <v>152</v>
      </c>
      <c r="G992">
        <v>7</v>
      </c>
    </row>
    <row r="993" spans="1:7" ht="15" customHeight="1">
      <c r="A993" s="250">
        <v>22075</v>
      </c>
      <c r="B993" s="251" t="s">
        <v>535</v>
      </c>
      <c r="C993" s="251" t="s">
        <v>1240</v>
      </c>
      <c r="D993" s="251" t="s">
        <v>421</v>
      </c>
      <c r="E993" s="252">
        <v>27739</v>
      </c>
      <c r="F993" s="251" t="s">
        <v>152</v>
      </c>
      <c r="G993">
        <v>7</v>
      </c>
    </row>
    <row r="994" spans="1:7" ht="15" customHeight="1">
      <c r="A994" s="250">
        <v>25104</v>
      </c>
      <c r="B994" s="251" t="s">
        <v>535</v>
      </c>
      <c r="C994" s="251" t="s">
        <v>399</v>
      </c>
      <c r="D994" s="251" t="s">
        <v>187</v>
      </c>
      <c r="E994" s="252">
        <v>26917</v>
      </c>
      <c r="F994" s="251" t="s">
        <v>152</v>
      </c>
      <c r="G994">
        <v>7</v>
      </c>
    </row>
    <row r="995" spans="1:7" ht="15" customHeight="1">
      <c r="A995" s="250">
        <v>39441</v>
      </c>
      <c r="B995" s="251" t="s">
        <v>535</v>
      </c>
      <c r="C995" s="251" t="s">
        <v>833</v>
      </c>
      <c r="D995" s="251" t="s">
        <v>167</v>
      </c>
      <c r="E995" s="252">
        <v>33407</v>
      </c>
      <c r="F995" s="251" t="s">
        <v>152</v>
      </c>
      <c r="G995">
        <v>7</v>
      </c>
    </row>
    <row r="996" spans="1:7" ht="15" customHeight="1">
      <c r="A996" s="250">
        <v>16104</v>
      </c>
      <c r="B996" s="251" t="s">
        <v>535</v>
      </c>
      <c r="C996" s="251" t="s">
        <v>833</v>
      </c>
      <c r="D996" s="251" t="s">
        <v>436</v>
      </c>
      <c r="E996" s="252">
        <v>29758</v>
      </c>
      <c r="F996" s="251" t="s">
        <v>152</v>
      </c>
      <c r="G996">
        <v>7</v>
      </c>
    </row>
    <row r="997" spans="1:7" ht="15" customHeight="1">
      <c r="A997" s="250">
        <v>29780</v>
      </c>
      <c r="B997" s="251" t="s">
        <v>535</v>
      </c>
      <c r="C997" s="251" t="s">
        <v>1241</v>
      </c>
      <c r="D997" s="251" t="s">
        <v>183</v>
      </c>
      <c r="E997" s="252">
        <v>32594</v>
      </c>
      <c r="F997" s="251" t="s">
        <v>152</v>
      </c>
      <c r="G997">
        <v>7</v>
      </c>
    </row>
    <row r="998" spans="1:7" ht="15" customHeight="1">
      <c r="A998" s="250">
        <v>36453</v>
      </c>
      <c r="B998" s="251" t="s">
        <v>535</v>
      </c>
      <c r="C998" s="251" t="s">
        <v>1242</v>
      </c>
      <c r="D998" s="251" t="s">
        <v>391</v>
      </c>
      <c r="E998" s="252">
        <v>22535</v>
      </c>
      <c r="F998" s="251" t="s">
        <v>152</v>
      </c>
      <c r="G998">
        <v>7</v>
      </c>
    </row>
    <row r="999" spans="1:7" ht="15" customHeight="1">
      <c r="A999" s="250">
        <v>1279</v>
      </c>
      <c r="B999" s="251" t="s">
        <v>535</v>
      </c>
      <c r="C999" s="251" t="s">
        <v>1243</v>
      </c>
      <c r="D999" s="251" t="s">
        <v>1244</v>
      </c>
      <c r="E999" s="252">
        <v>19799</v>
      </c>
      <c r="F999" s="251" t="s">
        <v>152</v>
      </c>
      <c r="G999">
        <v>7</v>
      </c>
    </row>
    <row r="1000" spans="1:7" ht="15" customHeight="1">
      <c r="A1000" s="250">
        <v>1527</v>
      </c>
      <c r="B1000" s="251" t="s">
        <v>535</v>
      </c>
      <c r="C1000" s="251" t="s">
        <v>1245</v>
      </c>
      <c r="D1000" s="251" t="s">
        <v>153</v>
      </c>
      <c r="E1000" s="252">
        <v>13351</v>
      </c>
      <c r="F1000" s="251" t="s">
        <v>152</v>
      </c>
      <c r="G1000">
        <v>7</v>
      </c>
    </row>
    <row r="1001" spans="1:7" ht="15" customHeight="1">
      <c r="A1001" s="250">
        <v>36979</v>
      </c>
      <c r="B1001" s="251" t="s">
        <v>535</v>
      </c>
      <c r="C1001" s="251" t="s">
        <v>169</v>
      </c>
      <c r="D1001" s="251" t="s">
        <v>228</v>
      </c>
      <c r="E1001" s="252">
        <v>33403</v>
      </c>
      <c r="F1001" s="251" t="s">
        <v>152</v>
      </c>
      <c r="G1001">
        <v>7</v>
      </c>
    </row>
    <row r="1002" spans="1:7" ht="15" customHeight="1">
      <c r="A1002" s="250">
        <v>36451</v>
      </c>
      <c r="B1002" s="251" t="s">
        <v>535</v>
      </c>
      <c r="C1002" s="251" t="s">
        <v>169</v>
      </c>
      <c r="D1002" s="251" t="s">
        <v>261</v>
      </c>
      <c r="E1002" s="252">
        <v>33494</v>
      </c>
      <c r="F1002" s="251" t="s">
        <v>152</v>
      </c>
      <c r="G1002">
        <v>7</v>
      </c>
    </row>
    <row r="1003" spans="1:7" ht="15" customHeight="1">
      <c r="A1003" s="250">
        <v>40335</v>
      </c>
      <c r="B1003" s="251" t="s">
        <v>535</v>
      </c>
      <c r="C1003" s="251" t="s">
        <v>1246</v>
      </c>
      <c r="D1003" s="251" t="s">
        <v>238</v>
      </c>
      <c r="E1003" s="252">
        <v>32866</v>
      </c>
      <c r="F1003" s="251" t="s">
        <v>152</v>
      </c>
      <c r="G1003">
        <v>7</v>
      </c>
    </row>
    <row r="1004" spans="1:7" ht="15" customHeight="1">
      <c r="A1004" s="250">
        <v>25092</v>
      </c>
      <c r="B1004" s="251" t="s">
        <v>535</v>
      </c>
      <c r="C1004" s="251" t="s">
        <v>1247</v>
      </c>
      <c r="D1004" s="251" t="s">
        <v>195</v>
      </c>
      <c r="E1004" s="252">
        <v>28375</v>
      </c>
      <c r="F1004" s="251" t="s">
        <v>152</v>
      </c>
      <c r="G1004">
        <v>7</v>
      </c>
    </row>
    <row r="1005" spans="1:7" ht="15" customHeight="1">
      <c r="A1005" s="250">
        <v>1971</v>
      </c>
      <c r="B1005" s="251" t="s">
        <v>535</v>
      </c>
      <c r="C1005" s="251" t="s">
        <v>1248</v>
      </c>
      <c r="D1005" s="251" t="s">
        <v>153</v>
      </c>
      <c r="E1005" s="252">
        <v>20291</v>
      </c>
      <c r="F1005" s="251" t="s">
        <v>152</v>
      </c>
      <c r="G1005">
        <v>7</v>
      </c>
    </row>
    <row r="1006" spans="1:7" ht="15" customHeight="1">
      <c r="A1006" s="250">
        <v>39473</v>
      </c>
      <c r="B1006" s="251" t="s">
        <v>535</v>
      </c>
      <c r="C1006" s="251" t="s">
        <v>1249</v>
      </c>
      <c r="D1006" s="251" t="s">
        <v>187</v>
      </c>
      <c r="E1006" s="252">
        <v>20172</v>
      </c>
      <c r="F1006" s="251" t="s">
        <v>152</v>
      </c>
      <c r="G1006">
        <v>7</v>
      </c>
    </row>
    <row r="1007" spans="1:7" ht="15" customHeight="1">
      <c r="A1007" s="250">
        <v>29784</v>
      </c>
      <c r="B1007" s="251" t="s">
        <v>535</v>
      </c>
      <c r="C1007" s="251" t="s">
        <v>1250</v>
      </c>
      <c r="D1007" s="251" t="s">
        <v>1251</v>
      </c>
      <c r="E1007" s="252">
        <v>33220</v>
      </c>
      <c r="F1007" s="251" t="s">
        <v>152</v>
      </c>
      <c r="G1007">
        <v>7</v>
      </c>
    </row>
    <row r="1008" spans="1:7" ht="15" customHeight="1">
      <c r="A1008" s="250">
        <v>2037</v>
      </c>
      <c r="B1008" s="251" t="s">
        <v>535</v>
      </c>
      <c r="C1008" s="251" t="s">
        <v>780</v>
      </c>
      <c r="D1008" s="251" t="s">
        <v>194</v>
      </c>
      <c r="E1008" s="252">
        <v>21105</v>
      </c>
      <c r="F1008" s="251" t="s">
        <v>152</v>
      </c>
      <c r="G1008">
        <v>7</v>
      </c>
    </row>
    <row r="1009" spans="1:7" ht="15" customHeight="1">
      <c r="A1009" s="250">
        <v>2223</v>
      </c>
      <c r="B1009" s="251" t="s">
        <v>535</v>
      </c>
      <c r="C1009" s="251" t="s">
        <v>841</v>
      </c>
      <c r="D1009" s="251" t="s">
        <v>1433</v>
      </c>
      <c r="E1009" s="252">
        <v>24388</v>
      </c>
      <c r="F1009" s="251" t="s">
        <v>152</v>
      </c>
      <c r="G1009">
        <v>7</v>
      </c>
    </row>
    <row r="1010" spans="1:7" ht="15" customHeight="1">
      <c r="A1010" s="250">
        <v>39445</v>
      </c>
      <c r="B1010" s="251" t="s">
        <v>535</v>
      </c>
      <c r="C1010" s="251" t="s">
        <v>1252</v>
      </c>
      <c r="D1010" s="251" t="s">
        <v>240</v>
      </c>
      <c r="E1010" s="252">
        <v>33925</v>
      </c>
      <c r="F1010" s="251" t="s">
        <v>152</v>
      </c>
      <c r="G1010">
        <v>7</v>
      </c>
    </row>
    <row r="1011" spans="1:7" ht="15" customHeight="1">
      <c r="A1011" s="250">
        <v>29786</v>
      </c>
      <c r="B1011" s="251" t="s">
        <v>535</v>
      </c>
      <c r="C1011" s="251" t="s">
        <v>1252</v>
      </c>
      <c r="D1011" s="251" t="s">
        <v>202</v>
      </c>
      <c r="E1011" s="252">
        <v>32931</v>
      </c>
      <c r="F1011" s="251" t="s">
        <v>152</v>
      </c>
      <c r="G1011">
        <v>7</v>
      </c>
    </row>
    <row r="1012" spans="1:7" ht="15" customHeight="1">
      <c r="A1012" s="250">
        <v>2311</v>
      </c>
      <c r="B1012" s="251" t="s">
        <v>535</v>
      </c>
      <c r="C1012" s="251" t="s">
        <v>477</v>
      </c>
      <c r="D1012" s="251" t="s">
        <v>267</v>
      </c>
      <c r="E1012" s="252">
        <v>25459</v>
      </c>
      <c r="F1012" s="251" t="s">
        <v>152</v>
      </c>
      <c r="G1012">
        <v>7</v>
      </c>
    </row>
    <row r="1013" spans="1:7" ht="15" customHeight="1">
      <c r="A1013" s="250">
        <v>2410</v>
      </c>
      <c r="B1013" s="251" t="s">
        <v>535</v>
      </c>
      <c r="C1013" s="251" t="s">
        <v>1253</v>
      </c>
      <c r="D1013" s="251" t="s">
        <v>181</v>
      </c>
      <c r="E1013" s="252">
        <v>30886</v>
      </c>
      <c r="F1013" s="251" t="s">
        <v>152</v>
      </c>
      <c r="G1013">
        <v>7</v>
      </c>
    </row>
    <row r="1014" spans="1:7" ht="15" customHeight="1">
      <c r="A1014" s="250">
        <v>2457</v>
      </c>
      <c r="B1014" s="251" t="s">
        <v>535</v>
      </c>
      <c r="C1014" s="251" t="s">
        <v>928</v>
      </c>
      <c r="D1014" s="251" t="s">
        <v>189</v>
      </c>
      <c r="E1014" s="252">
        <v>18890</v>
      </c>
      <c r="F1014" s="251" t="s">
        <v>152</v>
      </c>
      <c r="G1014">
        <v>7</v>
      </c>
    </row>
    <row r="1015" spans="1:7" ht="15" customHeight="1">
      <c r="A1015" s="250">
        <v>35281</v>
      </c>
      <c r="B1015" s="251" t="s">
        <v>535</v>
      </c>
      <c r="C1015" s="251" t="s">
        <v>478</v>
      </c>
      <c r="D1015" s="251" t="s">
        <v>224</v>
      </c>
      <c r="E1015" s="252">
        <v>33529</v>
      </c>
      <c r="F1015" s="251" t="s">
        <v>152</v>
      </c>
      <c r="G1015">
        <v>7</v>
      </c>
    </row>
    <row r="1016" spans="1:7" ht="15" customHeight="1">
      <c r="A1016" s="250">
        <v>39472</v>
      </c>
      <c r="B1016" s="251" t="s">
        <v>535</v>
      </c>
      <c r="C1016" s="251" t="s">
        <v>478</v>
      </c>
      <c r="D1016" s="251" t="s">
        <v>183</v>
      </c>
      <c r="E1016" s="252">
        <v>32508</v>
      </c>
      <c r="F1016" s="251" t="s">
        <v>152</v>
      </c>
      <c r="G1016">
        <v>7</v>
      </c>
    </row>
    <row r="1017" spans="1:7" ht="15" customHeight="1">
      <c r="A1017" s="250">
        <v>39446</v>
      </c>
      <c r="B1017" s="251" t="s">
        <v>535</v>
      </c>
      <c r="C1017" s="251" t="s">
        <v>1254</v>
      </c>
      <c r="D1017" s="251" t="s">
        <v>265</v>
      </c>
      <c r="E1017" s="252">
        <v>33903</v>
      </c>
      <c r="F1017" s="251" t="s">
        <v>152</v>
      </c>
      <c r="G1017">
        <v>7</v>
      </c>
    </row>
    <row r="1018" spans="1:7" ht="15" customHeight="1">
      <c r="A1018" s="250">
        <v>2641</v>
      </c>
      <c r="B1018" s="251" t="s">
        <v>535</v>
      </c>
      <c r="C1018" s="251" t="s">
        <v>179</v>
      </c>
      <c r="D1018" s="251" t="s">
        <v>209</v>
      </c>
      <c r="E1018" s="252">
        <v>29893</v>
      </c>
      <c r="F1018" s="251" t="s">
        <v>152</v>
      </c>
      <c r="G1018">
        <v>7</v>
      </c>
    </row>
    <row r="1019" spans="1:7" ht="15" customHeight="1">
      <c r="A1019" s="250">
        <v>36563</v>
      </c>
      <c r="B1019" s="251" t="s">
        <v>535</v>
      </c>
      <c r="C1019" s="251" t="s">
        <v>280</v>
      </c>
      <c r="D1019" s="251" t="s">
        <v>173</v>
      </c>
      <c r="E1019" s="252">
        <v>27223</v>
      </c>
      <c r="F1019" s="251" t="s">
        <v>152</v>
      </c>
      <c r="G1019">
        <v>7</v>
      </c>
    </row>
    <row r="1020" spans="1:7" ht="15" customHeight="1">
      <c r="A1020" s="250">
        <v>29791</v>
      </c>
      <c r="B1020" s="251" t="s">
        <v>535</v>
      </c>
      <c r="C1020" s="251" t="s">
        <v>280</v>
      </c>
      <c r="D1020" s="251" t="s">
        <v>214</v>
      </c>
      <c r="E1020" s="252">
        <v>32202</v>
      </c>
      <c r="F1020" s="251" t="s">
        <v>152</v>
      </c>
      <c r="G1020">
        <v>7</v>
      </c>
    </row>
    <row r="1021" spans="1:7" ht="15" customHeight="1">
      <c r="A1021" s="250">
        <v>2742</v>
      </c>
      <c r="B1021" s="251" t="s">
        <v>535</v>
      </c>
      <c r="C1021" s="251" t="s">
        <v>1255</v>
      </c>
      <c r="D1021" s="251" t="s">
        <v>265</v>
      </c>
      <c r="E1021" s="252">
        <v>30660</v>
      </c>
      <c r="F1021" s="251" t="s">
        <v>152</v>
      </c>
      <c r="G1021">
        <v>7</v>
      </c>
    </row>
    <row r="1022" spans="1:7" ht="15" customHeight="1">
      <c r="A1022" s="250">
        <v>39447</v>
      </c>
      <c r="B1022" s="251" t="s">
        <v>535</v>
      </c>
      <c r="C1022" s="251" t="s">
        <v>552</v>
      </c>
      <c r="D1022" s="251" t="s">
        <v>285</v>
      </c>
      <c r="E1022" s="252">
        <v>33578</v>
      </c>
      <c r="F1022" s="251" t="s">
        <v>152</v>
      </c>
      <c r="G1022">
        <v>7</v>
      </c>
    </row>
    <row r="1023" spans="1:7" ht="15" customHeight="1">
      <c r="A1023" s="250">
        <v>39448</v>
      </c>
      <c r="B1023" s="251" t="s">
        <v>535</v>
      </c>
      <c r="C1023" s="251" t="s">
        <v>433</v>
      </c>
      <c r="D1023" s="251" t="s">
        <v>199</v>
      </c>
      <c r="E1023" s="252">
        <v>33878</v>
      </c>
      <c r="F1023" s="251" t="s">
        <v>152</v>
      </c>
      <c r="G1023">
        <v>7</v>
      </c>
    </row>
    <row r="1024" spans="1:7" ht="15" customHeight="1">
      <c r="A1024" s="250">
        <v>31980</v>
      </c>
      <c r="B1024" s="251" t="s">
        <v>535</v>
      </c>
      <c r="C1024" s="251" t="s">
        <v>344</v>
      </c>
      <c r="D1024" s="251" t="s">
        <v>197</v>
      </c>
      <c r="E1024" s="252">
        <v>30579</v>
      </c>
      <c r="F1024" s="251" t="s">
        <v>152</v>
      </c>
      <c r="G1024">
        <v>7</v>
      </c>
    </row>
    <row r="1025" spans="1:7" ht="15" customHeight="1">
      <c r="A1025" s="250">
        <v>35288</v>
      </c>
      <c r="B1025" s="251" t="s">
        <v>535</v>
      </c>
      <c r="C1025" s="251" t="s">
        <v>1256</v>
      </c>
      <c r="D1025" s="251" t="s">
        <v>222</v>
      </c>
      <c r="E1025" s="252">
        <v>26828</v>
      </c>
      <c r="F1025" s="251" t="s">
        <v>152</v>
      </c>
      <c r="G1025">
        <v>7</v>
      </c>
    </row>
    <row r="1026" spans="1:7" ht="15" customHeight="1">
      <c r="A1026" s="250">
        <v>25339</v>
      </c>
      <c r="B1026" s="251" t="s">
        <v>535</v>
      </c>
      <c r="C1026" s="251" t="s">
        <v>368</v>
      </c>
      <c r="D1026" s="251" t="s">
        <v>199</v>
      </c>
      <c r="E1026" s="252">
        <v>33784</v>
      </c>
      <c r="F1026" s="251" t="s">
        <v>152</v>
      </c>
      <c r="G1026">
        <v>7</v>
      </c>
    </row>
    <row r="1027" spans="1:7" ht="15" customHeight="1">
      <c r="A1027" s="250">
        <v>3038</v>
      </c>
      <c r="B1027" s="251" t="s">
        <v>535</v>
      </c>
      <c r="C1027" s="251" t="s">
        <v>368</v>
      </c>
      <c r="D1027" s="251" t="s">
        <v>194</v>
      </c>
      <c r="E1027" s="252">
        <v>22442</v>
      </c>
      <c r="F1027" s="251" t="s">
        <v>152</v>
      </c>
      <c r="G1027">
        <v>7</v>
      </c>
    </row>
    <row r="1028" spans="1:7" ht="15" customHeight="1">
      <c r="A1028" s="250">
        <v>40328</v>
      </c>
      <c r="B1028" s="251" t="s">
        <v>535</v>
      </c>
      <c r="C1028" s="251" t="s">
        <v>1257</v>
      </c>
      <c r="D1028" s="251" t="s">
        <v>170</v>
      </c>
      <c r="E1028" s="252">
        <v>30398</v>
      </c>
      <c r="F1028" s="251" t="s">
        <v>152</v>
      </c>
      <c r="G1028">
        <v>7</v>
      </c>
    </row>
    <row r="1029" spans="1:7" ht="15" customHeight="1">
      <c r="A1029" s="250">
        <v>37452</v>
      </c>
      <c r="B1029" s="251" t="s">
        <v>535</v>
      </c>
      <c r="C1029" s="251" t="s">
        <v>1258</v>
      </c>
      <c r="D1029" s="251" t="s">
        <v>270</v>
      </c>
      <c r="E1029" s="252">
        <v>33206</v>
      </c>
      <c r="F1029" s="251" t="s">
        <v>152</v>
      </c>
      <c r="G1029">
        <v>7</v>
      </c>
    </row>
    <row r="1030" spans="1:7" ht="15" customHeight="1">
      <c r="A1030" s="250">
        <v>35566</v>
      </c>
      <c r="B1030" s="251" t="s">
        <v>535</v>
      </c>
      <c r="C1030" s="251" t="s">
        <v>1259</v>
      </c>
      <c r="D1030" s="251" t="s">
        <v>335</v>
      </c>
      <c r="E1030" s="252">
        <v>22768</v>
      </c>
      <c r="F1030" s="251" t="s">
        <v>152</v>
      </c>
      <c r="G1030">
        <v>7</v>
      </c>
    </row>
    <row r="1031" spans="1:7" ht="15" customHeight="1">
      <c r="A1031" s="250">
        <v>3165</v>
      </c>
      <c r="B1031" s="251" t="s">
        <v>535</v>
      </c>
      <c r="C1031" s="251" t="s">
        <v>1260</v>
      </c>
      <c r="D1031" s="251" t="s">
        <v>275</v>
      </c>
      <c r="E1031" s="252">
        <v>16989</v>
      </c>
      <c r="F1031" s="251" t="s">
        <v>152</v>
      </c>
      <c r="G1031">
        <v>7</v>
      </c>
    </row>
    <row r="1032" spans="1:7" ht="15" customHeight="1">
      <c r="A1032" s="250">
        <v>26450</v>
      </c>
      <c r="B1032" s="251" t="s">
        <v>535</v>
      </c>
      <c r="C1032" s="251" t="s">
        <v>1261</v>
      </c>
      <c r="D1032" s="251" t="s">
        <v>155</v>
      </c>
      <c r="E1032" s="252">
        <v>17416</v>
      </c>
      <c r="F1032" s="251" t="s">
        <v>152</v>
      </c>
      <c r="G1032">
        <v>7</v>
      </c>
    </row>
    <row r="1033" spans="1:7" ht="15" customHeight="1">
      <c r="A1033" s="250">
        <v>3272</v>
      </c>
      <c r="B1033" s="251" t="s">
        <v>535</v>
      </c>
      <c r="C1033" s="251" t="s">
        <v>1262</v>
      </c>
      <c r="D1033" s="251" t="s">
        <v>176</v>
      </c>
      <c r="E1033" s="252">
        <v>27705</v>
      </c>
      <c r="F1033" s="251" t="s">
        <v>152</v>
      </c>
      <c r="G1033">
        <v>7</v>
      </c>
    </row>
    <row r="1034" spans="1:7" ht="15" customHeight="1">
      <c r="A1034" s="250">
        <v>36973</v>
      </c>
      <c r="B1034" s="251" t="s">
        <v>535</v>
      </c>
      <c r="C1034" s="251" t="s">
        <v>1263</v>
      </c>
      <c r="D1034" s="251" t="s">
        <v>225</v>
      </c>
      <c r="E1034" s="252">
        <v>27467</v>
      </c>
      <c r="F1034" s="251" t="s">
        <v>152</v>
      </c>
      <c r="G1034">
        <v>7</v>
      </c>
    </row>
    <row r="1035" spans="1:7" ht="15" customHeight="1">
      <c r="A1035" s="250">
        <v>36975</v>
      </c>
      <c r="B1035" s="251" t="s">
        <v>535</v>
      </c>
      <c r="C1035" s="251" t="s">
        <v>183</v>
      </c>
      <c r="D1035" s="251" t="s">
        <v>1087</v>
      </c>
      <c r="E1035" s="252">
        <v>27939</v>
      </c>
      <c r="F1035" s="251" t="s">
        <v>152</v>
      </c>
      <c r="G1035">
        <v>7</v>
      </c>
    </row>
    <row r="1036" spans="1:7" ht="15" customHeight="1">
      <c r="A1036" s="250">
        <v>40324</v>
      </c>
      <c r="B1036" s="251" t="s">
        <v>535</v>
      </c>
      <c r="C1036" s="251" t="s">
        <v>193</v>
      </c>
      <c r="D1036" s="251" t="s">
        <v>297</v>
      </c>
      <c r="E1036" s="252">
        <v>32403</v>
      </c>
      <c r="F1036" s="251" t="s">
        <v>152</v>
      </c>
      <c r="G1036">
        <v>7</v>
      </c>
    </row>
    <row r="1037" spans="1:7" ht="15" customHeight="1">
      <c r="A1037" s="250">
        <v>29703</v>
      </c>
      <c r="B1037" s="251" t="s">
        <v>535</v>
      </c>
      <c r="C1037" s="251" t="s">
        <v>193</v>
      </c>
      <c r="D1037" s="251" t="s">
        <v>1264</v>
      </c>
      <c r="E1037" s="252">
        <v>27296</v>
      </c>
      <c r="F1037" s="251" t="s">
        <v>152</v>
      </c>
      <c r="G1037">
        <v>7</v>
      </c>
    </row>
    <row r="1038" spans="1:7" ht="15" customHeight="1">
      <c r="A1038" s="250">
        <v>29798</v>
      </c>
      <c r="B1038" s="251" t="s">
        <v>535</v>
      </c>
      <c r="C1038" s="251" t="s">
        <v>1265</v>
      </c>
      <c r="D1038" s="251" t="s">
        <v>232</v>
      </c>
      <c r="E1038" s="252">
        <v>29730</v>
      </c>
      <c r="F1038" s="251" t="s">
        <v>152</v>
      </c>
      <c r="G1038">
        <v>7</v>
      </c>
    </row>
    <row r="1039" spans="1:7" ht="15" customHeight="1">
      <c r="A1039" s="250">
        <v>39450</v>
      </c>
      <c r="B1039" s="251" t="s">
        <v>535</v>
      </c>
      <c r="C1039" s="251" t="s">
        <v>400</v>
      </c>
      <c r="D1039" s="251" t="s">
        <v>293</v>
      </c>
      <c r="E1039" s="252">
        <v>33450</v>
      </c>
      <c r="F1039" s="251" t="s">
        <v>152</v>
      </c>
      <c r="G1039">
        <v>7</v>
      </c>
    </row>
    <row r="1040" spans="1:7" ht="15" customHeight="1">
      <c r="A1040" s="250">
        <v>18668</v>
      </c>
      <c r="B1040" s="251" t="s">
        <v>535</v>
      </c>
      <c r="C1040" s="251" t="s">
        <v>1266</v>
      </c>
      <c r="D1040" s="251" t="s">
        <v>201</v>
      </c>
      <c r="E1040" s="252">
        <v>26975</v>
      </c>
      <c r="F1040" s="251" t="s">
        <v>152</v>
      </c>
      <c r="G1040">
        <v>7</v>
      </c>
    </row>
    <row r="1041" spans="1:7" ht="15" customHeight="1">
      <c r="A1041" s="250">
        <v>16065</v>
      </c>
      <c r="B1041" s="251" t="s">
        <v>535</v>
      </c>
      <c r="C1041" s="251" t="s">
        <v>1267</v>
      </c>
      <c r="D1041" s="251" t="s">
        <v>339</v>
      </c>
      <c r="E1041" s="252">
        <v>32017</v>
      </c>
      <c r="F1041" s="251" t="s">
        <v>152</v>
      </c>
      <c r="G1041">
        <v>7</v>
      </c>
    </row>
    <row r="1042" spans="1:7" ht="15" customHeight="1">
      <c r="A1042" s="250">
        <v>30694</v>
      </c>
      <c r="B1042" s="251" t="s">
        <v>535</v>
      </c>
      <c r="C1042" s="251" t="s">
        <v>326</v>
      </c>
      <c r="D1042" s="251" t="s">
        <v>178</v>
      </c>
      <c r="E1042" s="252">
        <v>31457</v>
      </c>
      <c r="F1042" s="251" t="s">
        <v>152</v>
      </c>
      <c r="G1042">
        <v>7</v>
      </c>
    </row>
    <row r="1043" spans="1:7" ht="15" customHeight="1">
      <c r="A1043" s="250">
        <v>39475</v>
      </c>
      <c r="B1043" s="251" t="s">
        <v>535</v>
      </c>
      <c r="C1043" s="251" t="s">
        <v>1268</v>
      </c>
      <c r="D1043" s="251" t="s">
        <v>215</v>
      </c>
      <c r="E1043" s="252">
        <v>31992</v>
      </c>
      <c r="F1043" s="251" t="s">
        <v>152</v>
      </c>
      <c r="G1043">
        <v>7</v>
      </c>
    </row>
    <row r="1044" spans="1:7" ht="15" customHeight="1">
      <c r="A1044" s="250">
        <v>36566</v>
      </c>
      <c r="B1044" s="251" t="s">
        <v>535</v>
      </c>
      <c r="C1044" s="251" t="s">
        <v>1268</v>
      </c>
      <c r="D1044" s="251" t="s">
        <v>158</v>
      </c>
      <c r="E1044" s="252">
        <v>33615</v>
      </c>
      <c r="F1044" s="251" t="s">
        <v>152</v>
      </c>
      <c r="G1044">
        <v>7</v>
      </c>
    </row>
    <row r="1045" spans="1:7" ht="15" customHeight="1">
      <c r="A1045" s="250">
        <v>25110</v>
      </c>
      <c r="B1045" s="251" t="s">
        <v>535</v>
      </c>
      <c r="C1045" s="251" t="s">
        <v>1269</v>
      </c>
      <c r="D1045" s="251" t="s">
        <v>176</v>
      </c>
      <c r="E1045" s="252">
        <v>18901</v>
      </c>
      <c r="F1045" s="251" t="s">
        <v>152</v>
      </c>
      <c r="G1045">
        <v>7</v>
      </c>
    </row>
    <row r="1046" spans="1:7" ht="15" customHeight="1">
      <c r="A1046" s="250">
        <v>39451</v>
      </c>
      <c r="B1046" s="251" t="s">
        <v>535</v>
      </c>
      <c r="C1046" s="251" t="s">
        <v>1270</v>
      </c>
      <c r="D1046" s="251" t="s">
        <v>192</v>
      </c>
      <c r="E1046" s="252">
        <v>33791</v>
      </c>
      <c r="F1046" s="251" t="s">
        <v>152</v>
      </c>
      <c r="G1046">
        <v>7</v>
      </c>
    </row>
    <row r="1047" spans="1:7" ht="15" customHeight="1">
      <c r="A1047" s="250">
        <v>34165</v>
      </c>
      <c r="B1047" s="251" t="s">
        <v>535</v>
      </c>
      <c r="C1047" s="251" t="s">
        <v>1270</v>
      </c>
      <c r="D1047" s="251" t="s">
        <v>285</v>
      </c>
      <c r="E1047" s="252">
        <v>32981</v>
      </c>
      <c r="F1047" s="251" t="s">
        <v>152</v>
      </c>
      <c r="G1047">
        <v>7</v>
      </c>
    </row>
    <row r="1048" spans="1:7" ht="15" customHeight="1">
      <c r="A1048" s="250">
        <v>26453</v>
      </c>
      <c r="B1048" s="251" t="s">
        <v>535</v>
      </c>
      <c r="C1048" s="251" t="s">
        <v>1271</v>
      </c>
      <c r="D1048" s="251" t="s">
        <v>201</v>
      </c>
      <c r="E1048" s="252">
        <v>33413</v>
      </c>
      <c r="F1048" s="251" t="s">
        <v>152</v>
      </c>
      <c r="G1048">
        <v>7</v>
      </c>
    </row>
    <row r="1049" spans="1:7" ht="15" customHeight="1">
      <c r="A1049" s="250">
        <v>36554</v>
      </c>
      <c r="B1049" s="251" t="s">
        <v>535</v>
      </c>
      <c r="C1049" s="251" t="s">
        <v>1271</v>
      </c>
      <c r="D1049" s="251" t="s">
        <v>187</v>
      </c>
      <c r="E1049" s="252">
        <v>18656</v>
      </c>
      <c r="F1049" s="251" t="s">
        <v>152</v>
      </c>
      <c r="G1049">
        <v>7</v>
      </c>
    </row>
    <row r="1050" spans="1:7" ht="15" customHeight="1">
      <c r="A1050" s="250">
        <v>39488</v>
      </c>
      <c r="B1050" s="251" t="s">
        <v>535</v>
      </c>
      <c r="C1050" s="251" t="s">
        <v>401</v>
      </c>
      <c r="D1050" s="251" t="s">
        <v>201</v>
      </c>
      <c r="E1050" s="252">
        <v>32366</v>
      </c>
      <c r="F1050" s="251" t="s">
        <v>152</v>
      </c>
      <c r="G1050">
        <v>7</v>
      </c>
    </row>
    <row r="1051" spans="1:7" ht="15" customHeight="1">
      <c r="A1051" s="250">
        <v>4270</v>
      </c>
      <c r="B1051" s="251" t="s">
        <v>535</v>
      </c>
      <c r="C1051" s="251" t="s">
        <v>401</v>
      </c>
      <c r="D1051" s="251" t="s">
        <v>203</v>
      </c>
      <c r="E1051" s="252">
        <v>22245</v>
      </c>
      <c r="F1051" s="251" t="s">
        <v>152</v>
      </c>
      <c r="G1051">
        <v>7</v>
      </c>
    </row>
    <row r="1052" spans="1:7" ht="15" customHeight="1">
      <c r="A1052" s="250">
        <v>4356</v>
      </c>
      <c r="B1052" s="251" t="s">
        <v>535</v>
      </c>
      <c r="C1052" s="251" t="s">
        <v>407</v>
      </c>
      <c r="D1052" s="251" t="s">
        <v>199</v>
      </c>
      <c r="E1052" s="252">
        <v>32627</v>
      </c>
      <c r="F1052" s="251" t="s">
        <v>152</v>
      </c>
      <c r="G1052">
        <v>7</v>
      </c>
    </row>
    <row r="1053" spans="1:7" ht="15" customHeight="1">
      <c r="A1053" s="250">
        <v>4360</v>
      </c>
      <c r="B1053" s="251" t="s">
        <v>535</v>
      </c>
      <c r="C1053" s="251" t="s">
        <v>407</v>
      </c>
      <c r="D1053" s="251" t="s">
        <v>170</v>
      </c>
      <c r="E1053" s="252">
        <v>31934</v>
      </c>
      <c r="F1053" s="251" t="s">
        <v>152</v>
      </c>
      <c r="G1053">
        <v>7</v>
      </c>
    </row>
    <row r="1054" spans="1:7" ht="15" customHeight="1">
      <c r="A1054" s="250">
        <v>29806</v>
      </c>
      <c r="B1054" s="251" t="s">
        <v>535</v>
      </c>
      <c r="C1054" s="251" t="s">
        <v>1272</v>
      </c>
      <c r="D1054" s="251" t="s">
        <v>177</v>
      </c>
      <c r="E1054" s="252">
        <v>29823</v>
      </c>
      <c r="F1054" s="251" t="s">
        <v>152</v>
      </c>
      <c r="G1054">
        <v>7</v>
      </c>
    </row>
    <row r="1055" spans="1:7" ht="15" customHeight="1">
      <c r="A1055" s="250">
        <v>4422</v>
      </c>
      <c r="B1055" s="251" t="s">
        <v>535</v>
      </c>
      <c r="C1055" s="251" t="s">
        <v>207</v>
      </c>
      <c r="D1055" s="251" t="s">
        <v>187</v>
      </c>
      <c r="E1055" s="252">
        <v>12771</v>
      </c>
      <c r="F1055" s="251" t="s">
        <v>152</v>
      </c>
      <c r="G1055">
        <v>7</v>
      </c>
    </row>
    <row r="1056" spans="1:7" ht="15" customHeight="1">
      <c r="A1056" s="250">
        <v>28749</v>
      </c>
      <c r="B1056" s="251" t="s">
        <v>535</v>
      </c>
      <c r="C1056" s="251" t="s">
        <v>438</v>
      </c>
      <c r="D1056" s="251" t="s">
        <v>153</v>
      </c>
      <c r="E1056" s="252">
        <v>21253</v>
      </c>
      <c r="F1056" s="251" t="s">
        <v>152</v>
      </c>
      <c r="G1056">
        <v>7</v>
      </c>
    </row>
    <row r="1057" spans="1:7" ht="15" customHeight="1">
      <c r="A1057" s="250">
        <v>4616</v>
      </c>
      <c r="B1057" s="251" t="s">
        <v>535</v>
      </c>
      <c r="C1057" s="251" t="s">
        <v>438</v>
      </c>
      <c r="D1057" s="251" t="s">
        <v>215</v>
      </c>
      <c r="E1057" s="252">
        <v>32707</v>
      </c>
      <c r="F1057" s="251" t="s">
        <v>152</v>
      </c>
      <c r="G1057">
        <v>7</v>
      </c>
    </row>
    <row r="1058" spans="1:7" ht="15" customHeight="1">
      <c r="A1058" s="250">
        <v>4678</v>
      </c>
      <c r="B1058" s="251" t="s">
        <v>535</v>
      </c>
      <c r="C1058" s="251" t="s">
        <v>1273</v>
      </c>
      <c r="D1058" s="251" t="s">
        <v>209</v>
      </c>
      <c r="E1058" s="252">
        <v>20662</v>
      </c>
      <c r="F1058" s="251" t="s">
        <v>152</v>
      </c>
      <c r="G1058">
        <v>7</v>
      </c>
    </row>
    <row r="1059" spans="1:7" ht="15" customHeight="1">
      <c r="A1059" s="250">
        <v>36564</v>
      </c>
      <c r="B1059" s="251" t="s">
        <v>535</v>
      </c>
      <c r="C1059" s="251" t="s">
        <v>1274</v>
      </c>
      <c r="D1059" s="251" t="s">
        <v>187</v>
      </c>
      <c r="E1059" s="252">
        <v>32452</v>
      </c>
      <c r="F1059" s="251" t="s">
        <v>152</v>
      </c>
      <c r="G1059">
        <v>7</v>
      </c>
    </row>
    <row r="1060" spans="1:7" ht="15" customHeight="1">
      <c r="A1060" s="250">
        <v>26454</v>
      </c>
      <c r="B1060" s="251" t="s">
        <v>535</v>
      </c>
      <c r="C1060" s="251" t="s">
        <v>210</v>
      </c>
      <c r="D1060" s="251" t="s">
        <v>228</v>
      </c>
      <c r="E1060" s="252">
        <v>33424</v>
      </c>
      <c r="F1060" s="251" t="s">
        <v>152</v>
      </c>
      <c r="G1060">
        <v>7</v>
      </c>
    </row>
    <row r="1061" spans="1:7" ht="15" customHeight="1">
      <c r="A1061" s="250">
        <v>31989</v>
      </c>
      <c r="B1061" s="251" t="s">
        <v>535</v>
      </c>
      <c r="C1061" s="251" t="s">
        <v>1275</v>
      </c>
      <c r="D1061" s="251" t="s">
        <v>339</v>
      </c>
      <c r="E1061" s="252">
        <v>32196</v>
      </c>
      <c r="F1061" s="251" t="s">
        <v>152</v>
      </c>
      <c r="G1061">
        <v>7</v>
      </c>
    </row>
    <row r="1062" spans="1:7" ht="15" customHeight="1">
      <c r="A1062" s="250">
        <v>39452</v>
      </c>
      <c r="B1062" s="251" t="s">
        <v>535</v>
      </c>
      <c r="C1062" s="251" t="s">
        <v>212</v>
      </c>
      <c r="D1062" s="251" t="s">
        <v>215</v>
      </c>
      <c r="E1062" s="252">
        <v>33968</v>
      </c>
      <c r="F1062" s="251" t="s">
        <v>152</v>
      </c>
      <c r="G1062">
        <v>7</v>
      </c>
    </row>
    <row r="1063" spans="1:7" ht="15" customHeight="1">
      <c r="A1063" s="250">
        <v>4849</v>
      </c>
      <c r="B1063" s="251" t="s">
        <v>535</v>
      </c>
      <c r="C1063" s="251" t="s">
        <v>1276</v>
      </c>
      <c r="D1063" s="251" t="s">
        <v>173</v>
      </c>
      <c r="E1063" s="252">
        <v>13313</v>
      </c>
      <c r="F1063" s="251" t="s">
        <v>152</v>
      </c>
      <c r="G1063">
        <v>7</v>
      </c>
    </row>
    <row r="1064" spans="1:7" ht="15" customHeight="1">
      <c r="A1064" s="250">
        <v>40877</v>
      </c>
      <c r="B1064" s="251" t="s">
        <v>535</v>
      </c>
      <c r="C1064" s="251" t="s">
        <v>1277</v>
      </c>
      <c r="D1064" s="251" t="s">
        <v>1278</v>
      </c>
      <c r="E1064" s="252">
        <v>20625</v>
      </c>
      <c r="F1064" s="251" t="s">
        <v>152</v>
      </c>
      <c r="G1064">
        <v>7</v>
      </c>
    </row>
    <row r="1065" spans="1:7" ht="15" customHeight="1">
      <c r="A1065" s="250">
        <v>34163</v>
      </c>
      <c r="B1065" s="251" t="s">
        <v>535</v>
      </c>
      <c r="C1065" s="251" t="s">
        <v>1277</v>
      </c>
      <c r="D1065" s="251" t="s">
        <v>279</v>
      </c>
      <c r="E1065" s="252">
        <v>32838</v>
      </c>
      <c r="F1065" s="251" t="s">
        <v>152</v>
      </c>
      <c r="G1065">
        <v>7</v>
      </c>
    </row>
    <row r="1066" spans="1:7" ht="15" customHeight="1">
      <c r="A1066" s="250">
        <v>5057</v>
      </c>
      <c r="B1066" s="251" t="s">
        <v>535</v>
      </c>
      <c r="C1066" s="251" t="s">
        <v>1279</v>
      </c>
      <c r="D1066" s="251" t="s">
        <v>228</v>
      </c>
      <c r="E1066" s="252">
        <v>19994</v>
      </c>
      <c r="F1066" s="251" t="s">
        <v>152</v>
      </c>
      <c r="G1066">
        <v>7</v>
      </c>
    </row>
    <row r="1067" spans="1:7" ht="15" customHeight="1">
      <c r="A1067" s="250">
        <v>39495</v>
      </c>
      <c r="B1067" s="251" t="s">
        <v>535</v>
      </c>
      <c r="C1067" s="251" t="s">
        <v>372</v>
      </c>
      <c r="D1067" s="251" t="s">
        <v>183</v>
      </c>
      <c r="E1067" s="252">
        <v>34116</v>
      </c>
      <c r="F1067" s="251" t="s">
        <v>152</v>
      </c>
      <c r="G1067">
        <v>7</v>
      </c>
    </row>
    <row r="1068" spans="1:7" ht="15" customHeight="1">
      <c r="A1068" s="250">
        <v>5247</v>
      </c>
      <c r="B1068" s="251" t="s">
        <v>535</v>
      </c>
      <c r="C1068" s="251" t="s">
        <v>1280</v>
      </c>
      <c r="D1068" s="251" t="s">
        <v>187</v>
      </c>
      <c r="E1068" s="252">
        <v>25361</v>
      </c>
      <c r="F1068" s="251" t="s">
        <v>152</v>
      </c>
      <c r="G1068">
        <v>7</v>
      </c>
    </row>
    <row r="1069" spans="1:7" ht="15" customHeight="1">
      <c r="A1069" s="250">
        <v>16137</v>
      </c>
      <c r="B1069" s="251" t="s">
        <v>535</v>
      </c>
      <c r="C1069" s="251" t="s">
        <v>1281</v>
      </c>
      <c r="D1069" s="251" t="s">
        <v>191</v>
      </c>
      <c r="E1069" s="252">
        <v>25885</v>
      </c>
      <c r="F1069" s="251" t="s">
        <v>152</v>
      </c>
      <c r="G1069">
        <v>7</v>
      </c>
    </row>
    <row r="1070" spans="1:7" ht="15" customHeight="1">
      <c r="A1070" s="250">
        <v>40882</v>
      </c>
      <c r="B1070" s="251" t="s">
        <v>535</v>
      </c>
      <c r="C1070" s="251" t="s">
        <v>395</v>
      </c>
      <c r="D1070" s="251" t="s">
        <v>1282</v>
      </c>
      <c r="E1070" s="252">
        <v>32803</v>
      </c>
      <c r="F1070" s="251" t="s">
        <v>152</v>
      </c>
      <c r="G1070">
        <v>7</v>
      </c>
    </row>
    <row r="1071" spans="1:7" ht="15" customHeight="1">
      <c r="A1071" s="250">
        <v>29811</v>
      </c>
      <c r="B1071" s="251" t="s">
        <v>535</v>
      </c>
      <c r="C1071" s="251" t="s">
        <v>700</v>
      </c>
      <c r="D1071" s="251" t="s">
        <v>176</v>
      </c>
      <c r="E1071" s="252">
        <v>33024</v>
      </c>
      <c r="F1071" s="251" t="s">
        <v>152</v>
      </c>
      <c r="G1071">
        <v>7</v>
      </c>
    </row>
    <row r="1072" spans="1:7" ht="15" customHeight="1">
      <c r="A1072" s="250">
        <v>18510</v>
      </c>
      <c r="B1072" s="251" t="s">
        <v>535</v>
      </c>
      <c r="C1072" s="251" t="s">
        <v>700</v>
      </c>
      <c r="D1072" s="251" t="s">
        <v>170</v>
      </c>
      <c r="E1072" s="252">
        <v>31503</v>
      </c>
      <c r="F1072" s="251" t="s">
        <v>152</v>
      </c>
      <c r="G1072">
        <v>7</v>
      </c>
    </row>
    <row r="1073" spans="1:7" ht="15" customHeight="1">
      <c r="A1073" s="250">
        <v>36604</v>
      </c>
      <c r="B1073" s="251" t="s">
        <v>535</v>
      </c>
      <c r="C1073" s="251" t="s">
        <v>1283</v>
      </c>
      <c r="D1073" s="251" t="s">
        <v>192</v>
      </c>
      <c r="E1073" s="252">
        <v>32086</v>
      </c>
      <c r="F1073" s="251" t="s">
        <v>152</v>
      </c>
      <c r="G1073">
        <v>7</v>
      </c>
    </row>
    <row r="1074" spans="1:7" ht="15" customHeight="1">
      <c r="A1074" s="250">
        <v>36603</v>
      </c>
      <c r="B1074" s="251" t="s">
        <v>535</v>
      </c>
      <c r="C1074" s="251" t="s">
        <v>1283</v>
      </c>
      <c r="D1074" s="251" t="s">
        <v>196</v>
      </c>
      <c r="E1074" s="252">
        <v>22023</v>
      </c>
      <c r="F1074" s="251" t="s">
        <v>152</v>
      </c>
      <c r="G1074">
        <v>7</v>
      </c>
    </row>
    <row r="1075" spans="1:7" ht="15" customHeight="1">
      <c r="A1075" s="250">
        <v>5370</v>
      </c>
      <c r="B1075" s="251" t="s">
        <v>535</v>
      </c>
      <c r="C1075" s="251" t="s">
        <v>1284</v>
      </c>
      <c r="D1075" s="251" t="s">
        <v>262</v>
      </c>
      <c r="E1075" s="252">
        <v>31353</v>
      </c>
      <c r="F1075" s="251" t="s">
        <v>152</v>
      </c>
      <c r="G1075">
        <v>7</v>
      </c>
    </row>
    <row r="1076" spans="1:7" ht="15" customHeight="1">
      <c r="A1076" s="250">
        <v>5362</v>
      </c>
      <c r="B1076" s="251" t="s">
        <v>535</v>
      </c>
      <c r="C1076" s="251" t="s">
        <v>1284</v>
      </c>
      <c r="D1076" s="251" t="s">
        <v>181</v>
      </c>
      <c r="E1076" s="252">
        <v>31134</v>
      </c>
      <c r="F1076" s="251" t="s">
        <v>152</v>
      </c>
      <c r="G1076">
        <v>7</v>
      </c>
    </row>
    <row r="1077" spans="1:7" ht="15" customHeight="1">
      <c r="A1077" s="250">
        <v>39487</v>
      </c>
      <c r="B1077" s="251" t="s">
        <v>535</v>
      </c>
      <c r="C1077" s="251" t="s">
        <v>1285</v>
      </c>
      <c r="D1077" s="251" t="s">
        <v>228</v>
      </c>
      <c r="E1077" s="252">
        <v>33890</v>
      </c>
      <c r="F1077" s="251" t="s">
        <v>152</v>
      </c>
      <c r="G1077">
        <v>7</v>
      </c>
    </row>
    <row r="1078" spans="1:7" ht="15" customHeight="1">
      <c r="A1078" s="250">
        <v>26456</v>
      </c>
      <c r="B1078" s="251" t="s">
        <v>535</v>
      </c>
      <c r="C1078" s="251" t="s">
        <v>1286</v>
      </c>
      <c r="D1078" s="251" t="s">
        <v>311</v>
      </c>
      <c r="E1078" s="252">
        <v>33648</v>
      </c>
      <c r="F1078" s="251" t="s">
        <v>152</v>
      </c>
      <c r="G1078">
        <v>7</v>
      </c>
    </row>
    <row r="1079" spans="1:7" ht="15" customHeight="1">
      <c r="A1079" s="250">
        <v>27629</v>
      </c>
      <c r="B1079" s="251" t="s">
        <v>535</v>
      </c>
      <c r="C1079" s="251" t="s">
        <v>1287</v>
      </c>
      <c r="D1079" s="251" t="s">
        <v>172</v>
      </c>
      <c r="E1079" s="252">
        <v>19991</v>
      </c>
      <c r="F1079" s="251" t="s">
        <v>152</v>
      </c>
      <c r="G1079">
        <v>7</v>
      </c>
    </row>
    <row r="1080" spans="1:7" ht="15" customHeight="1">
      <c r="A1080" s="250">
        <v>28750</v>
      </c>
      <c r="B1080" s="251" t="s">
        <v>535</v>
      </c>
      <c r="C1080" s="251" t="s">
        <v>345</v>
      </c>
      <c r="D1080" s="251" t="s">
        <v>1288</v>
      </c>
      <c r="E1080" s="252">
        <v>14187</v>
      </c>
      <c r="F1080" s="251" t="s">
        <v>152</v>
      </c>
      <c r="G1080">
        <v>7</v>
      </c>
    </row>
    <row r="1081" spans="1:7" ht="15" customHeight="1">
      <c r="A1081" s="250">
        <v>29812</v>
      </c>
      <c r="B1081" s="251" t="s">
        <v>535</v>
      </c>
      <c r="C1081" s="251" t="s">
        <v>1289</v>
      </c>
      <c r="D1081" s="251" t="s">
        <v>170</v>
      </c>
      <c r="E1081" s="252">
        <v>32030</v>
      </c>
      <c r="F1081" s="251" t="s">
        <v>152</v>
      </c>
      <c r="G1081">
        <v>7</v>
      </c>
    </row>
    <row r="1082" spans="1:7" ht="15" customHeight="1">
      <c r="A1082" s="250">
        <v>5752</v>
      </c>
      <c r="B1082" s="251" t="s">
        <v>535</v>
      </c>
      <c r="C1082" s="251" t="s">
        <v>1290</v>
      </c>
      <c r="D1082" s="251" t="s">
        <v>164</v>
      </c>
      <c r="E1082" s="252">
        <v>32963</v>
      </c>
      <c r="F1082" s="251" t="s">
        <v>152</v>
      </c>
      <c r="G1082">
        <v>7</v>
      </c>
    </row>
    <row r="1083" spans="1:7" ht="15" customHeight="1">
      <c r="A1083" s="250">
        <v>39486</v>
      </c>
      <c r="B1083" s="251" t="s">
        <v>535</v>
      </c>
      <c r="C1083" s="251" t="s">
        <v>1291</v>
      </c>
      <c r="D1083" s="251" t="s">
        <v>228</v>
      </c>
      <c r="E1083" s="252">
        <v>26232</v>
      </c>
      <c r="F1083" s="251" t="s">
        <v>152</v>
      </c>
      <c r="G1083">
        <v>7</v>
      </c>
    </row>
    <row r="1084" spans="1:7" ht="15" customHeight="1">
      <c r="A1084" s="250">
        <v>30696</v>
      </c>
      <c r="B1084" s="251" t="s">
        <v>535</v>
      </c>
      <c r="C1084" s="251" t="s">
        <v>494</v>
      </c>
      <c r="D1084" s="251" t="s">
        <v>200</v>
      </c>
      <c r="E1084" s="252">
        <v>24692</v>
      </c>
      <c r="F1084" s="251" t="s">
        <v>152</v>
      </c>
      <c r="G1084">
        <v>7</v>
      </c>
    </row>
    <row r="1085" spans="1:7" ht="15" customHeight="1">
      <c r="A1085" s="250">
        <v>37458</v>
      </c>
      <c r="B1085" s="251" t="s">
        <v>535</v>
      </c>
      <c r="C1085" s="251" t="s">
        <v>1092</v>
      </c>
      <c r="D1085" s="251" t="s">
        <v>168</v>
      </c>
      <c r="E1085" s="252">
        <v>32010</v>
      </c>
      <c r="F1085" s="251" t="s">
        <v>152</v>
      </c>
      <c r="G1085">
        <v>7</v>
      </c>
    </row>
    <row r="1086" spans="1:7" ht="15" customHeight="1">
      <c r="A1086" s="250">
        <v>30495</v>
      </c>
      <c r="B1086" s="251" t="s">
        <v>535</v>
      </c>
      <c r="C1086" s="251" t="s">
        <v>1292</v>
      </c>
      <c r="D1086" s="251" t="s">
        <v>167</v>
      </c>
      <c r="E1086" s="252">
        <v>33249</v>
      </c>
      <c r="F1086" s="251" t="s">
        <v>152</v>
      </c>
      <c r="G1086">
        <v>7</v>
      </c>
    </row>
    <row r="1087" spans="1:7" ht="15" customHeight="1">
      <c r="A1087" s="250">
        <v>5989</v>
      </c>
      <c r="B1087" s="251" t="s">
        <v>535</v>
      </c>
      <c r="C1087" s="251" t="s">
        <v>794</v>
      </c>
      <c r="D1087" s="251" t="s">
        <v>391</v>
      </c>
      <c r="E1087" s="252">
        <v>30852</v>
      </c>
      <c r="F1087" s="251" t="s">
        <v>152</v>
      </c>
      <c r="G1087">
        <v>7</v>
      </c>
    </row>
    <row r="1088" spans="1:7" ht="15" customHeight="1">
      <c r="A1088" s="250">
        <v>5988</v>
      </c>
      <c r="B1088" s="251" t="s">
        <v>535</v>
      </c>
      <c r="C1088" s="251" t="s">
        <v>794</v>
      </c>
      <c r="D1088" s="251" t="s">
        <v>409</v>
      </c>
      <c r="E1088" s="252">
        <v>32171</v>
      </c>
      <c r="F1088" s="251" t="s">
        <v>152</v>
      </c>
      <c r="G1088">
        <v>7</v>
      </c>
    </row>
    <row r="1089" spans="1:7" ht="15" customHeight="1">
      <c r="A1089" s="250">
        <v>26458</v>
      </c>
      <c r="B1089" s="251" t="s">
        <v>535</v>
      </c>
      <c r="C1089" s="251" t="s">
        <v>578</v>
      </c>
      <c r="D1089" s="251" t="s">
        <v>1293</v>
      </c>
      <c r="E1089" s="252">
        <v>28986</v>
      </c>
      <c r="F1089" s="251" t="s">
        <v>152</v>
      </c>
      <c r="G1089">
        <v>7</v>
      </c>
    </row>
    <row r="1090" spans="1:7" ht="15" customHeight="1">
      <c r="A1090" s="250">
        <v>40887</v>
      </c>
      <c r="B1090" s="251" t="s">
        <v>535</v>
      </c>
      <c r="C1090" s="251" t="s">
        <v>795</v>
      </c>
      <c r="D1090" s="251" t="s">
        <v>278</v>
      </c>
      <c r="E1090" s="252">
        <v>32130</v>
      </c>
      <c r="F1090" s="251" t="s">
        <v>152</v>
      </c>
      <c r="G1090">
        <v>7</v>
      </c>
    </row>
    <row r="1091" spans="1:7" ht="15" customHeight="1">
      <c r="A1091" s="250">
        <v>40325</v>
      </c>
      <c r="B1091" s="251" t="s">
        <v>535</v>
      </c>
      <c r="C1091" s="251" t="s">
        <v>290</v>
      </c>
      <c r="D1091" s="251" t="s">
        <v>194</v>
      </c>
      <c r="E1091" s="252">
        <v>32417</v>
      </c>
      <c r="F1091" s="251" t="s">
        <v>152</v>
      </c>
      <c r="G1091">
        <v>7</v>
      </c>
    </row>
    <row r="1092" spans="1:7" ht="15" customHeight="1">
      <c r="A1092" s="250">
        <v>36981</v>
      </c>
      <c r="B1092" s="251" t="s">
        <v>535</v>
      </c>
      <c r="C1092" s="251" t="s">
        <v>468</v>
      </c>
      <c r="D1092" s="251" t="s">
        <v>1294</v>
      </c>
      <c r="E1092" s="252">
        <v>32703</v>
      </c>
      <c r="F1092" s="251" t="s">
        <v>152</v>
      </c>
      <c r="G1092">
        <v>7</v>
      </c>
    </row>
    <row r="1093" spans="1:7" ht="15" customHeight="1">
      <c r="A1093" s="250">
        <v>6457</v>
      </c>
      <c r="B1093" s="251" t="s">
        <v>535</v>
      </c>
      <c r="C1093" s="251" t="s">
        <v>1295</v>
      </c>
      <c r="D1093" s="251" t="s">
        <v>208</v>
      </c>
      <c r="E1093" s="252">
        <v>25633</v>
      </c>
      <c r="F1093" s="251" t="s">
        <v>152</v>
      </c>
      <c r="G1093">
        <v>7</v>
      </c>
    </row>
    <row r="1094" spans="1:7" ht="15" customHeight="1">
      <c r="A1094" s="250">
        <v>6538</v>
      </c>
      <c r="B1094" s="251" t="s">
        <v>535</v>
      </c>
      <c r="C1094" s="251" t="s">
        <v>482</v>
      </c>
      <c r="D1094" s="251" t="s">
        <v>166</v>
      </c>
      <c r="E1094" s="252">
        <v>22371</v>
      </c>
      <c r="F1094" s="251" t="s">
        <v>152</v>
      </c>
      <c r="G1094">
        <v>7</v>
      </c>
    </row>
    <row r="1095" spans="1:7" ht="15" customHeight="1">
      <c r="A1095" s="250">
        <v>6546</v>
      </c>
      <c r="B1095" s="251" t="s">
        <v>535</v>
      </c>
      <c r="C1095" s="251" t="s">
        <v>1296</v>
      </c>
      <c r="D1095" s="251" t="s">
        <v>180</v>
      </c>
      <c r="E1095" s="252">
        <v>21487</v>
      </c>
      <c r="F1095" s="251" t="s">
        <v>152</v>
      </c>
      <c r="G1095">
        <v>7</v>
      </c>
    </row>
    <row r="1096" spans="1:7" ht="15" customHeight="1">
      <c r="A1096" s="250">
        <v>29691</v>
      </c>
      <c r="B1096" s="251" t="s">
        <v>535</v>
      </c>
      <c r="C1096" s="251" t="s">
        <v>227</v>
      </c>
      <c r="D1096" s="251" t="s">
        <v>249</v>
      </c>
      <c r="E1096" s="252">
        <v>33035</v>
      </c>
      <c r="F1096" s="251" t="s">
        <v>152</v>
      </c>
      <c r="G1096">
        <v>7</v>
      </c>
    </row>
    <row r="1097" spans="1:7" ht="15" customHeight="1">
      <c r="A1097" s="250">
        <v>29692</v>
      </c>
      <c r="B1097" s="251" t="s">
        <v>535</v>
      </c>
      <c r="C1097" s="251" t="s">
        <v>1297</v>
      </c>
      <c r="D1097" s="251" t="s">
        <v>190</v>
      </c>
      <c r="E1097" s="252">
        <v>32787</v>
      </c>
      <c r="F1097" s="251" t="s">
        <v>152</v>
      </c>
      <c r="G1097">
        <v>7</v>
      </c>
    </row>
    <row r="1098" spans="1:7" ht="15" customHeight="1">
      <c r="A1098" s="250">
        <v>6974</v>
      </c>
      <c r="B1098" s="251" t="s">
        <v>535</v>
      </c>
      <c r="C1098" s="251" t="s">
        <v>707</v>
      </c>
      <c r="D1098" s="251" t="s">
        <v>216</v>
      </c>
      <c r="E1098" s="252">
        <v>16684</v>
      </c>
      <c r="F1098" s="251" t="s">
        <v>152</v>
      </c>
      <c r="G1098">
        <v>7</v>
      </c>
    </row>
    <row r="1099" spans="1:7" ht="15" customHeight="1">
      <c r="A1099" s="250">
        <v>25115</v>
      </c>
      <c r="B1099" s="251" t="s">
        <v>535</v>
      </c>
      <c r="C1099" s="251" t="s">
        <v>547</v>
      </c>
      <c r="D1099" s="251" t="s">
        <v>251</v>
      </c>
      <c r="E1099" s="252">
        <v>25717</v>
      </c>
      <c r="F1099" s="251" t="s">
        <v>152</v>
      </c>
      <c r="G1099">
        <v>7</v>
      </c>
    </row>
    <row r="1100" spans="1:7" ht="15" customHeight="1">
      <c r="A1100" s="250">
        <v>7029</v>
      </c>
      <c r="B1100" s="251" t="s">
        <v>535</v>
      </c>
      <c r="C1100" s="251" t="s">
        <v>1298</v>
      </c>
      <c r="D1100" s="251" t="s">
        <v>199</v>
      </c>
      <c r="E1100" s="252">
        <v>31793</v>
      </c>
      <c r="F1100" s="251" t="s">
        <v>152</v>
      </c>
      <c r="G1100">
        <v>7</v>
      </c>
    </row>
    <row r="1101" spans="1:7" ht="15" customHeight="1">
      <c r="A1101" s="250">
        <v>16075</v>
      </c>
      <c r="B1101" s="251" t="s">
        <v>535</v>
      </c>
      <c r="C1101" s="251" t="s">
        <v>1299</v>
      </c>
      <c r="D1101" s="251" t="s">
        <v>391</v>
      </c>
      <c r="E1101" s="252">
        <v>32105</v>
      </c>
      <c r="F1101" s="251" t="s">
        <v>152</v>
      </c>
      <c r="G1101">
        <v>7</v>
      </c>
    </row>
    <row r="1102" spans="1:7" ht="15" customHeight="1">
      <c r="A1102" s="250">
        <v>37451</v>
      </c>
      <c r="B1102" s="251" t="s">
        <v>535</v>
      </c>
      <c r="C1102" s="251" t="s">
        <v>1300</v>
      </c>
      <c r="D1102" s="251" t="s">
        <v>172</v>
      </c>
      <c r="E1102" s="252">
        <v>21196</v>
      </c>
      <c r="F1102" s="251" t="s">
        <v>152</v>
      </c>
      <c r="G1102">
        <v>7</v>
      </c>
    </row>
    <row r="1103" spans="1:7" ht="15" customHeight="1">
      <c r="A1103" s="250">
        <v>29697</v>
      </c>
      <c r="B1103" s="251" t="s">
        <v>535</v>
      </c>
      <c r="C1103" s="251" t="s">
        <v>1300</v>
      </c>
      <c r="D1103" s="251" t="s">
        <v>252</v>
      </c>
      <c r="E1103" s="252">
        <v>27014</v>
      </c>
      <c r="F1103" s="251" t="s">
        <v>152</v>
      </c>
      <c r="G1103">
        <v>7</v>
      </c>
    </row>
    <row r="1104" spans="1:7" ht="15" customHeight="1">
      <c r="A1104" s="250">
        <v>32158</v>
      </c>
      <c r="B1104" s="251" t="s">
        <v>535</v>
      </c>
      <c r="C1104" s="251" t="s">
        <v>1301</v>
      </c>
      <c r="D1104" s="251" t="s">
        <v>279</v>
      </c>
      <c r="E1104" s="252">
        <v>22004</v>
      </c>
      <c r="F1104" s="251" t="s">
        <v>152</v>
      </c>
      <c r="G1104">
        <v>7</v>
      </c>
    </row>
    <row r="1105" spans="1:7" ht="15" customHeight="1">
      <c r="A1105" s="250">
        <v>29824</v>
      </c>
      <c r="B1105" s="251" t="s">
        <v>535</v>
      </c>
      <c r="C1105" s="251" t="s">
        <v>1302</v>
      </c>
      <c r="D1105" s="251" t="s">
        <v>201</v>
      </c>
      <c r="E1105" s="252">
        <v>31807</v>
      </c>
      <c r="F1105" s="251" t="s">
        <v>152</v>
      </c>
      <c r="G1105">
        <v>7</v>
      </c>
    </row>
    <row r="1106" spans="1:7" ht="15" customHeight="1">
      <c r="A1106" s="250">
        <v>29825</v>
      </c>
      <c r="B1106" s="251" t="s">
        <v>535</v>
      </c>
      <c r="C1106" s="251" t="s">
        <v>1302</v>
      </c>
      <c r="D1106" s="251" t="s">
        <v>192</v>
      </c>
      <c r="E1106" s="252">
        <v>31807</v>
      </c>
      <c r="F1106" s="251" t="s">
        <v>152</v>
      </c>
      <c r="G1106">
        <v>7</v>
      </c>
    </row>
    <row r="1107" spans="1:7" ht="15" customHeight="1">
      <c r="A1107" s="250">
        <v>37456</v>
      </c>
      <c r="B1107" s="251" t="s">
        <v>535</v>
      </c>
      <c r="C1107" s="251" t="s">
        <v>167</v>
      </c>
      <c r="D1107" s="251" t="s">
        <v>366</v>
      </c>
      <c r="E1107" s="252">
        <v>32806</v>
      </c>
      <c r="F1107" s="251" t="s">
        <v>152</v>
      </c>
      <c r="G1107">
        <v>7</v>
      </c>
    </row>
    <row r="1108" spans="1:7" ht="15" customHeight="1">
      <c r="A1108" s="250">
        <v>35569</v>
      </c>
      <c r="B1108" s="251" t="s">
        <v>535</v>
      </c>
      <c r="C1108" s="251" t="s">
        <v>319</v>
      </c>
      <c r="D1108" s="251" t="s">
        <v>248</v>
      </c>
      <c r="E1108" s="252">
        <v>29476</v>
      </c>
      <c r="F1108" s="251" t="s">
        <v>152</v>
      </c>
      <c r="G1108">
        <v>7</v>
      </c>
    </row>
    <row r="1109" spans="1:7" ht="15" customHeight="1">
      <c r="A1109" s="250">
        <v>36971</v>
      </c>
      <c r="B1109" s="251" t="s">
        <v>535</v>
      </c>
      <c r="C1109" s="251" t="s">
        <v>201</v>
      </c>
      <c r="D1109" s="251" t="s">
        <v>153</v>
      </c>
      <c r="E1109" s="252">
        <v>22871</v>
      </c>
      <c r="F1109" s="251" t="s">
        <v>152</v>
      </c>
      <c r="G1109">
        <v>7</v>
      </c>
    </row>
    <row r="1110" spans="1:7" ht="15" customHeight="1">
      <c r="A1110" s="250">
        <v>41718</v>
      </c>
      <c r="B1110" s="251" t="s">
        <v>535</v>
      </c>
      <c r="C1110" s="251" t="s">
        <v>201</v>
      </c>
      <c r="D1110" s="251" t="s">
        <v>178</v>
      </c>
      <c r="E1110" s="252">
        <v>32400</v>
      </c>
      <c r="F1110" s="251" t="s">
        <v>152</v>
      </c>
      <c r="G1110">
        <v>7</v>
      </c>
    </row>
    <row r="1111" spans="1:7" ht="15" customHeight="1">
      <c r="A1111" s="250">
        <v>7413</v>
      </c>
      <c r="B1111" s="251" t="s">
        <v>535</v>
      </c>
      <c r="C1111" s="251" t="s">
        <v>1303</v>
      </c>
      <c r="D1111" s="251" t="s">
        <v>223</v>
      </c>
      <c r="E1111" s="252">
        <v>30834</v>
      </c>
      <c r="F1111" s="251" t="s">
        <v>152</v>
      </c>
      <c r="G1111">
        <v>7</v>
      </c>
    </row>
    <row r="1112" spans="1:7" ht="15" customHeight="1">
      <c r="A1112" s="250">
        <v>7498</v>
      </c>
      <c r="B1112" s="251" t="s">
        <v>535</v>
      </c>
      <c r="C1112" s="251" t="s">
        <v>1304</v>
      </c>
      <c r="D1112" s="251" t="s">
        <v>240</v>
      </c>
      <c r="E1112" s="252">
        <v>15858</v>
      </c>
      <c r="F1112" s="251" t="s">
        <v>152</v>
      </c>
      <c r="G1112">
        <v>7</v>
      </c>
    </row>
    <row r="1113" spans="1:7" ht="15" customHeight="1">
      <c r="A1113" s="250">
        <v>39454</v>
      </c>
      <c r="B1113" s="251" t="s">
        <v>535</v>
      </c>
      <c r="C1113" s="251" t="s">
        <v>292</v>
      </c>
      <c r="D1113" s="251" t="s">
        <v>1305</v>
      </c>
      <c r="E1113" s="252">
        <v>33712</v>
      </c>
      <c r="F1113" s="251" t="s">
        <v>152</v>
      </c>
      <c r="G1113">
        <v>7</v>
      </c>
    </row>
    <row r="1114" spans="1:7" ht="15" customHeight="1">
      <c r="A1114" s="250">
        <v>39455</v>
      </c>
      <c r="B1114" s="251" t="s">
        <v>535</v>
      </c>
      <c r="C1114" s="251" t="s">
        <v>292</v>
      </c>
      <c r="D1114" s="251" t="s">
        <v>199</v>
      </c>
      <c r="E1114" s="252">
        <v>33591</v>
      </c>
      <c r="F1114" s="251" t="s">
        <v>152</v>
      </c>
      <c r="G1114">
        <v>7</v>
      </c>
    </row>
    <row r="1115" spans="1:7" ht="15" customHeight="1">
      <c r="A1115" s="250">
        <v>39456</v>
      </c>
      <c r="B1115" s="251" t="s">
        <v>535</v>
      </c>
      <c r="C1115" s="251" t="s">
        <v>292</v>
      </c>
      <c r="D1115" s="251" t="s">
        <v>265</v>
      </c>
      <c r="E1115" s="252">
        <v>33907</v>
      </c>
      <c r="F1115" s="251" t="s">
        <v>152</v>
      </c>
      <c r="G1115">
        <v>7</v>
      </c>
    </row>
    <row r="1116" spans="1:7" ht="15" customHeight="1">
      <c r="A1116" s="250">
        <v>36969</v>
      </c>
      <c r="B1116" s="251" t="s">
        <v>535</v>
      </c>
      <c r="C1116" s="251" t="s">
        <v>1306</v>
      </c>
      <c r="D1116" s="251" t="s">
        <v>238</v>
      </c>
      <c r="E1116" s="252">
        <v>33710</v>
      </c>
      <c r="F1116" s="251" t="s">
        <v>152</v>
      </c>
      <c r="G1116">
        <v>7</v>
      </c>
    </row>
    <row r="1117" spans="1:7" ht="15" customHeight="1">
      <c r="A1117" s="250">
        <v>39457</v>
      </c>
      <c r="B1117" s="251" t="s">
        <v>535</v>
      </c>
      <c r="C1117" s="251" t="s">
        <v>321</v>
      </c>
      <c r="D1117" s="251" t="s">
        <v>183</v>
      </c>
      <c r="E1117" s="252">
        <v>33764</v>
      </c>
      <c r="F1117" s="251" t="s">
        <v>152</v>
      </c>
      <c r="G1117">
        <v>7</v>
      </c>
    </row>
    <row r="1118" spans="1:7" ht="15" customHeight="1">
      <c r="A1118" s="250">
        <v>30497</v>
      </c>
      <c r="B1118" s="251" t="s">
        <v>535</v>
      </c>
      <c r="C1118" s="251" t="s">
        <v>321</v>
      </c>
      <c r="D1118" s="251" t="s">
        <v>279</v>
      </c>
      <c r="E1118" s="252">
        <v>17898</v>
      </c>
      <c r="F1118" s="251" t="s">
        <v>152</v>
      </c>
      <c r="G1118">
        <v>7</v>
      </c>
    </row>
    <row r="1119" spans="1:7" ht="15" customHeight="1">
      <c r="A1119" s="250">
        <v>37457</v>
      </c>
      <c r="B1119" s="251" t="s">
        <v>535</v>
      </c>
      <c r="C1119" s="251" t="s">
        <v>321</v>
      </c>
      <c r="D1119" s="251" t="s">
        <v>294</v>
      </c>
      <c r="E1119" s="252">
        <v>33350</v>
      </c>
      <c r="F1119" s="251" t="s">
        <v>152</v>
      </c>
      <c r="G1119">
        <v>7</v>
      </c>
    </row>
    <row r="1120" spans="1:7" ht="15" customHeight="1">
      <c r="A1120" s="250">
        <v>40884</v>
      </c>
      <c r="B1120" s="251" t="s">
        <v>535</v>
      </c>
      <c r="C1120" s="251" t="s">
        <v>960</v>
      </c>
      <c r="D1120" s="251" t="s">
        <v>215</v>
      </c>
      <c r="E1120" s="252">
        <v>33335</v>
      </c>
      <c r="F1120" s="251" t="s">
        <v>152</v>
      </c>
      <c r="G1120">
        <v>7</v>
      </c>
    </row>
    <row r="1121" spans="1:7" ht="15" customHeight="1">
      <c r="A1121" s="250">
        <v>7894</v>
      </c>
      <c r="B1121" s="251" t="s">
        <v>535</v>
      </c>
      <c r="C1121" s="251" t="s">
        <v>1128</v>
      </c>
      <c r="D1121" s="251" t="s">
        <v>194</v>
      </c>
      <c r="E1121" s="252">
        <v>23074</v>
      </c>
      <c r="F1121" s="251" t="s">
        <v>152</v>
      </c>
      <c r="G1121">
        <v>7</v>
      </c>
    </row>
    <row r="1122" spans="1:7" ht="15" customHeight="1">
      <c r="A1122" s="250">
        <v>25119</v>
      </c>
      <c r="B1122" s="251" t="s">
        <v>535</v>
      </c>
      <c r="C1122" s="251" t="s">
        <v>1307</v>
      </c>
      <c r="D1122" s="251" t="s">
        <v>191</v>
      </c>
      <c r="E1122" s="252">
        <v>21633</v>
      </c>
      <c r="F1122" s="251" t="s">
        <v>152</v>
      </c>
      <c r="G1122">
        <v>7</v>
      </c>
    </row>
    <row r="1123" spans="1:7" ht="15" customHeight="1">
      <c r="A1123" s="250">
        <v>16142</v>
      </c>
      <c r="B1123" s="251" t="s">
        <v>535</v>
      </c>
      <c r="C1123" s="251" t="s">
        <v>1434</v>
      </c>
      <c r="D1123" s="251" t="s">
        <v>153</v>
      </c>
      <c r="E1123" s="252">
        <v>32564</v>
      </c>
      <c r="F1123" s="251" t="s">
        <v>152</v>
      </c>
      <c r="G1123">
        <v>7</v>
      </c>
    </row>
    <row r="1124" spans="1:7" ht="15" customHeight="1">
      <c r="A1124" s="250">
        <v>16143</v>
      </c>
      <c r="B1124" s="251" t="s">
        <v>535</v>
      </c>
      <c r="C1124" s="251" t="s">
        <v>1434</v>
      </c>
      <c r="D1124" s="251" t="s">
        <v>220</v>
      </c>
      <c r="E1124" s="252">
        <v>32937</v>
      </c>
      <c r="F1124" s="251" t="s">
        <v>152</v>
      </c>
      <c r="G1124">
        <v>7</v>
      </c>
    </row>
    <row r="1125" spans="1:7" ht="15" customHeight="1">
      <c r="A1125" s="250">
        <v>16819</v>
      </c>
      <c r="B1125" s="251" t="s">
        <v>535</v>
      </c>
      <c r="C1125" s="251" t="s">
        <v>1308</v>
      </c>
      <c r="D1125" s="251" t="s">
        <v>279</v>
      </c>
      <c r="E1125" s="252">
        <v>31917</v>
      </c>
      <c r="F1125" s="251" t="s">
        <v>152</v>
      </c>
      <c r="G1125">
        <v>7</v>
      </c>
    </row>
    <row r="1126" spans="1:7" ht="15" customHeight="1">
      <c r="A1126" s="250">
        <v>8182</v>
      </c>
      <c r="B1126" s="251" t="s">
        <v>535</v>
      </c>
      <c r="C1126" s="251" t="s">
        <v>376</v>
      </c>
      <c r="D1126" s="251" t="s">
        <v>224</v>
      </c>
      <c r="E1126" s="252">
        <v>30936</v>
      </c>
      <c r="F1126" s="251" t="s">
        <v>152</v>
      </c>
      <c r="G1126">
        <v>7</v>
      </c>
    </row>
    <row r="1127" spans="1:7" ht="15" customHeight="1">
      <c r="A1127" s="250">
        <v>39458</v>
      </c>
      <c r="B1127" s="251" t="s">
        <v>535</v>
      </c>
      <c r="C1127" s="251" t="s">
        <v>449</v>
      </c>
      <c r="D1127" s="251" t="s">
        <v>183</v>
      </c>
      <c r="E1127" s="252">
        <v>33967</v>
      </c>
      <c r="F1127" s="251" t="s">
        <v>152</v>
      </c>
      <c r="G1127">
        <v>7</v>
      </c>
    </row>
    <row r="1128" spans="1:7" ht="15" customHeight="1">
      <c r="A1128" s="250">
        <v>40331</v>
      </c>
      <c r="B1128" s="251" t="s">
        <v>535</v>
      </c>
      <c r="C1128" s="251" t="s">
        <v>449</v>
      </c>
      <c r="D1128" s="251" t="s">
        <v>215</v>
      </c>
      <c r="E1128" s="252">
        <v>32539</v>
      </c>
      <c r="F1128" s="251" t="s">
        <v>152</v>
      </c>
      <c r="G1128">
        <v>7</v>
      </c>
    </row>
    <row r="1129" spans="1:7" ht="15" customHeight="1">
      <c r="A1129" s="250">
        <v>35289</v>
      </c>
      <c r="B1129" s="251" t="s">
        <v>535</v>
      </c>
      <c r="C1129" s="251" t="s">
        <v>1309</v>
      </c>
      <c r="D1129" s="251" t="s">
        <v>265</v>
      </c>
      <c r="E1129" s="252">
        <v>33055</v>
      </c>
      <c r="F1129" s="251" t="s">
        <v>152</v>
      </c>
      <c r="G1129">
        <v>7</v>
      </c>
    </row>
    <row r="1130" spans="1:7" ht="15" customHeight="1">
      <c r="A1130" s="250">
        <v>41722</v>
      </c>
      <c r="B1130" s="251" t="s">
        <v>535</v>
      </c>
      <c r="C1130" s="251" t="s">
        <v>1435</v>
      </c>
      <c r="D1130" s="251" t="s">
        <v>1436</v>
      </c>
      <c r="E1130" s="252">
        <v>27067</v>
      </c>
      <c r="F1130" s="251" t="s">
        <v>152</v>
      </c>
      <c r="G1130">
        <v>7</v>
      </c>
    </row>
    <row r="1131" spans="1:7" ht="15" customHeight="1">
      <c r="A1131" s="250">
        <v>8514</v>
      </c>
      <c r="B1131" s="251" t="s">
        <v>535</v>
      </c>
      <c r="C1131" s="251" t="s">
        <v>293</v>
      </c>
      <c r="D1131" s="251" t="s">
        <v>279</v>
      </c>
      <c r="E1131" s="252">
        <v>21812</v>
      </c>
      <c r="F1131" s="251" t="s">
        <v>152</v>
      </c>
      <c r="G1131">
        <v>7</v>
      </c>
    </row>
    <row r="1132" spans="1:7" ht="15" customHeight="1">
      <c r="A1132" s="250">
        <v>41721</v>
      </c>
      <c r="B1132" s="251" t="s">
        <v>535</v>
      </c>
      <c r="C1132" s="251" t="s">
        <v>1437</v>
      </c>
      <c r="D1132" s="251" t="s">
        <v>157</v>
      </c>
      <c r="E1132" s="252">
        <v>16270</v>
      </c>
      <c r="F1132" s="251" t="s">
        <v>152</v>
      </c>
      <c r="G1132">
        <v>7</v>
      </c>
    </row>
    <row r="1133" spans="1:7" ht="15" customHeight="1">
      <c r="A1133" s="250">
        <v>34137</v>
      </c>
      <c r="B1133" s="251" t="s">
        <v>535</v>
      </c>
      <c r="C1133" s="251" t="s">
        <v>1310</v>
      </c>
      <c r="D1133" s="251" t="s">
        <v>208</v>
      </c>
      <c r="E1133" s="252">
        <v>24526</v>
      </c>
      <c r="F1133" s="251" t="s">
        <v>152</v>
      </c>
      <c r="G1133">
        <v>7</v>
      </c>
    </row>
    <row r="1134" spans="1:7" ht="15" customHeight="1">
      <c r="A1134" s="250">
        <v>40885</v>
      </c>
      <c r="B1134" s="251" t="s">
        <v>535</v>
      </c>
      <c r="C1134" s="251" t="s">
        <v>720</v>
      </c>
      <c r="D1134" s="251" t="s">
        <v>579</v>
      </c>
      <c r="E1134" s="252">
        <v>33448</v>
      </c>
      <c r="F1134" s="251" t="s">
        <v>152</v>
      </c>
      <c r="G1134">
        <v>7</v>
      </c>
    </row>
    <row r="1135" spans="1:7" ht="15" customHeight="1">
      <c r="A1135" s="250">
        <v>8733</v>
      </c>
      <c r="B1135" s="251" t="s">
        <v>535</v>
      </c>
      <c r="C1135" s="251" t="s">
        <v>484</v>
      </c>
      <c r="D1135" s="251" t="s">
        <v>187</v>
      </c>
      <c r="E1135" s="252">
        <v>14399</v>
      </c>
      <c r="F1135" s="251" t="s">
        <v>152</v>
      </c>
      <c r="G1135">
        <v>7</v>
      </c>
    </row>
    <row r="1136" spans="1:7" ht="15" customHeight="1">
      <c r="A1136" s="250">
        <v>36977</v>
      </c>
      <c r="B1136" s="251" t="s">
        <v>535</v>
      </c>
      <c r="C1136" s="251" t="s">
        <v>1311</v>
      </c>
      <c r="D1136" s="251" t="s">
        <v>192</v>
      </c>
      <c r="E1136" s="252">
        <v>33274</v>
      </c>
      <c r="F1136" s="251" t="s">
        <v>152</v>
      </c>
      <c r="G1136">
        <v>7</v>
      </c>
    </row>
    <row r="1137" spans="1:7" ht="15" customHeight="1">
      <c r="A1137" s="250">
        <v>30500</v>
      </c>
      <c r="B1137" s="251" t="s">
        <v>535</v>
      </c>
      <c r="C1137" s="251" t="s">
        <v>1312</v>
      </c>
      <c r="D1137" s="251" t="s">
        <v>172</v>
      </c>
      <c r="E1137" s="252">
        <v>31937</v>
      </c>
      <c r="F1137" s="251" t="s">
        <v>152</v>
      </c>
      <c r="G1137">
        <v>7</v>
      </c>
    </row>
    <row r="1138" spans="1:7" ht="15" customHeight="1">
      <c r="A1138" s="250">
        <v>40878</v>
      </c>
      <c r="B1138" s="251" t="s">
        <v>535</v>
      </c>
      <c r="C1138" s="251" t="s">
        <v>1313</v>
      </c>
      <c r="D1138" s="251" t="s">
        <v>1244</v>
      </c>
      <c r="E1138" s="252">
        <v>24762</v>
      </c>
      <c r="F1138" s="251" t="s">
        <v>152</v>
      </c>
      <c r="G1138">
        <v>7</v>
      </c>
    </row>
    <row r="1139" spans="1:7" ht="15" customHeight="1">
      <c r="A1139" s="250">
        <v>34154</v>
      </c>
      <c r="B1139" s="251" t="s">
        <v>535</v>
      </c>
      <c r="C1139" s="251" t="s">
        <v>1131</v>
      </c>
      <c r="D1139" s="251" t="s">
        <v>1314</v>
      </c>
      <c r="E1139" s="252">
        <v>15655</v>
      </c>
      <c r="F1139" s="251" t="s">
        <v>152</v>
      </c>
      <c r="G1139">
        <v>7</v>
      </c>
    </row>
    <row r="1140" spans="1:7" ht="15" customHeight="1">
      <c r="A1140" s="250">
        <v>36968</v>
      </c>
      <c r="B1140" s="251" t="s">
        <v>535</v>
      </c>
      <c r="C1140" s="251" t="s">
        <v>451</v>
      </c>
      <c r="D1140" s="251" t="s">
        <v>391</v>
      </c>
      <c r="E1140" s="252">
        <v>13572</v>
      </c>
      <c r="F1140" s="251" t="s">
        <v>152</v>
      </c>
      <c r="G1140">
        <v>7</v>
      </c>
    </row>
    <row r="1141" spans="1:7" ht="15" customHeight="1">
      <c r="A1141" s="250">
        <v>16078</v>
      </c>
      <c r="B1141" s="251" t="s">
        <v>535</v>
      </c>
      <c r="C1141" s="251" t="s">
        <v>1315</v>
      </c>
      <c r="D1141" s="251" t="s">
        <v>248</v>
      </c>
      <c r="E1141" s="252">
        <v>31759</v>
      </c>
      <c r="F1141" s="251" t="s">
        <v>152</v>
      </c>
      <c r="G1141">
        <v>7</v>
      </c>
    </row>
    <row r="1142" spans="1:7" ht="15" customHeight="1">
      <c r="A1142" s="250">
        <v>25351</v>
      </c>
      <c r="B1142" s="251" t="s">
        <v>535</v>
      </c>
      <c r="C1142" s="251" t="s">
        <v>1316</v>
      </c>
      <c r="D1142" s="251" t="s">
        <v>173</v>
      </c>
      <c r="E1142" s="252">
        <v>20885</v>
      </c>
      <c r="F1142" s="251" t="s">
        <v>152</v>
      </c>
      <c r="G1142">
        <v>7</v>
      </c>
    </row>
    <row r="1143" spans="1:7" ht="15" customHeight="1">
      <c r="A1143" s="250">
        <v>40329</v>
      </c>
      <c r="B1143" s="251" t="s">
        <v>535</v>
      </c>
      <c r="C1143" s="251" t="s">
        <v>496</v>
      </c>
      <c r="D1143" s="251" t="s">
        <v>188</v>
      </c>
      <c r="E1143" s="252">
        <v>23756</v>
      </c>
      <c r="F1143" s="251" t="s">
        <v>152</v>
      </c>
      <c r="G1143">
        <v>7</v>
      </c>
    </row>
    <row r="1144" spans="1:7" ht="15" customHeight="1">
      <c r="A1144" s="250">
        <v>16820</v>
      </c>
      <c r="B1144" s="251" t="s">
        <v>535</v>
      </c>
      <c r="C1144" s="251" t="s">
        <v>1438</v>
      </c>
      <c r="D1144" s="251" t="s">
        <v>241</v>
      </c>
      <c r="E1144" s="252">
        <v>32256</v>
      </c>
      <c r="F1144" s="251" t="s">
        <v>152</v>
      </c>
      <c r="G1144">
        <v>7</v>
      </c>
    </row>
    <row r="1145" spans="1:7" ht="15" customHeight="1">
      <c r="A1145" s="250">
        <v>29841</v>
      </c>
      <c r="B1145" s="251" t="s">
        <v>535</v>
      </c>
      <c r="C1145" s="251" t="s">
        <v>1438</v>
      </c>
      <c r="D1145" s="251" t="s">
        <v>334</v>
      </c>
      <c r="E1145" s="252">
        <v>33110</v>
      </c>
      <c r="F1145" s="251" t="s">
        <v>152</v>
      </c>
      <c r="G1145">
        <v>7</v>
      </c>
    </row>
    <row r="1146" spans="1:7" ht="15" customHeight="1">
      <c r="A1146" s="250">
        <v>9101</v>
      </c>
      <c r="B1146" s="251" t="s">
        <v>535</v>
      </c>
      <c r="C1146" s="251" t="s">
        <v>196</v>
      </c>
      <c r="D1146" s="251" t="s">
        <v>195</v>
      </c>
      <c r="E1146" s="252">
        <v>21179</v>
      </c>
      <c r="F1146" s="251" t="s">
        <v>152</v>
      </c>
      <c r="G1146">
        <v>7</v>
      </c>
    </row>
    <row r="1147" spans="1:7" ht="15" customHeight="1">
      <c r="A1147" s="250">
        <v>9163</v>
      </c>
      <c r="B1147" s="251" t="s">
        <v>535</v>
      </c>
      <c r="C1147" s="251" t="s">
        <v>1317</v>
      </c>
      <c r="D1147" s="251" t="s">
        <v>225</v>
      </c>
      <c r="E1147" s="252">
        <v>29640</v>
      </c>
      <c r="F1147" s="251" t="s">
        <v>152</v>
      </c>
      <c r="G1147">
        <v>7</v>
      </c>
    </row>
    <row r="1148" spans="1:7" ht="15" customHeight="1">
      <c r="A1148" s="250">
        <v>16145</v>
      </c>
      <c r="B1148" s="251" t="s">
        <v>535</v>
      </c>
      <c r="C1148" s="251" t="s">
        <v>1318</v>
      </c>
      <c r="D1148" s="251" t="s">
        <v>224</v>
      </c>
      <c r="E1148" s="252">
        <v>32544</v>
      </c>
      <c r="F1148" s="251" t="s">
        <v>152</v>
      </c>
      <c r="G1148">
        <v>7</v>
      </c>
    </row>
    <row r="1149" spans="1:7" ht="15" customHeight="1">
      <c r="A1149" s="250">
        <v>9241</v>
      </c>
      <c r="B1149" s="251" t="s">
        <v>535</v>
      </c>
      <c r="C1149" s="251" t="s">
        <v>1319</v>
      </c>
      <c r="D1149" s="251" t="s">
        <v>225</v>
      </c>
      <c r="E1149" s="252">
        <v>28894</v>
      </c>
      <c r="F1149" s="251" t="s">
        <v>152</v>
      </c>
      <c r="G1149">
        <v>7</v>
      </c>
    </row>
    <row r="1150" spans="1:7" ht="15" customHeight="1">
      <c r="A1150" s="250">
        <v>25124</v>
      </c>
      <c r="B1150" s="251" t="s">
        <v>535</v>
      </c>
      <c r="C1150" s="251" t="s">
        <v>1320</v>
      </c>
      <c r="D1150" s="251" t="s">
        <v>308</v>
      </c>
      <c r="E1150" s="252">
        <v>32844</v>
      </c>
      <c r="F1150" s="251" t="s">
        <v>152</v>
      </c>
      <c r="G1150">
        <v>7</v>
      </c>
    </row>
    <row r="1151" spans="1:7" ht="15" customHeight="1">
      <c r="A1151" s="250">
        <v>29699</v>
      </c>
      <c r="B1151" s="251" t="s">
        <v>535</v>
      </c>
      <c r="C1151" s="251" t="s">
        <v>1321</v>
      </c>
      <c r="D1151" s="251" t="s">
        <v>481</v>
      </c>
      <c r="E1151" s="252">
        <v>21396</v>
      </c>
      <c r="F1151" s="251" t="s">
        <v>152</v>
      </c>
      <c r="G1151">
        <v>7</v>
      </c>
    </row>
    <row r="1152" spans="1:7" ht="15" customHeight="1">
      <c r="A1152" s="250">
        <v>35278</v>
      </c>
      <c r="B1152" s="251" t="s">
        <v>535</v>
      </c>
      <c r="C1152" s="251" t="s">
        <v>1322</v>
      </c>
      <c r="D1152" s="251" t="s">
        <v>201</v>
      </c>
      <c r="E1152" s="252">
        <v>31360</v>
      </c>
      <c r="F1152" s="251" t="s">
        <v>152</v>
      </c>
      <c r="G1152">
        <v>7</v>
      </c>
    </row>
    <row r="1153" spans="1:7" ht="15" customHeight="1">
      <c r="A1153" s="250">
        <v>36735</v>
      </c>
      <c r="B1153" s="251" t="s">
        <v>535</v>
      </c>
      <c r="C1153" s="251" t="s">
        <v>1323</v>
      </c>
      <c r="D1153" s="251" t="s">
        <v>249</v>
      </c>
      <c r="E1153" s="252">
        <v>30783</v>
      </c>
      <c r="F1153" s="251" t="s">
        <v>152</v>
      </c>
      <c r="G1153">
        <v>7</v>
      </c>
    </row>
    <row r="1154" spans="1:7" ht="15" customHeight="1">
      <c r="A1154" s="250">
        <v>9394</v>
      </c>
      <c r="B1154" s="251" t="s">
        <v>535</v>
      </c>
      <c r="C1154" s="251" t="s">
        <v>1324</v>
      </c>
      <c r="D1154" s="251" t="s">
        <v>164</v>
      </c>
      <c r="E1154" s="252">
        <v>31153</v>
      </c>
      <c r="F1154" s="251" t="s">
        <v>152</v>
      </c>
      <c r="G1154">
        <v>7</v>
      </c>
    </row>
    <row r="1155" spans="1:7" ht="15" customHeight="1">
      <c r="A1155" s="250">
        <v>9400</v>
      </c>
      <c r="B1155" s="251" t="s">
        <v>535</v>
      </c>
      <c r="C1155" s="251" t="s">
        <v>1138</v>
      </c>
      <c r="D1155" s="251" t="s">
        <v>346</v>
      </c>
      <c r="E1155" s="252">
        <v>17515</v>
      </c>
      <c r="F1155" s="251" t="s">
        <v>152</v>
      </c>
      <c r="G1155">
        <v>7</v>
      </c>
    </row>
    <row r="1156" spans="1:7" ht="15" customHeight="1">
      <c r="A1156" s="250">
        <v>37460</v>
      </c>
      <c r="B1156" s="251" t="s">
        <v>535</v>
      </c>
      <c r="C1156" s="251" t="s">
        <v>1325</v>
      </c>
      <c r="D1156" s="251" t="s">
        <v>294</v>
      </c>
      <c r="E1156" s="252">
        <v>33653</v>
      </c>
      <c r="F1156" s="251" t="s">
        <v>152</v>
      </c>
      <c r="G1156">
        <v>7</v>
      </c>
    </row>
    <row r="1157" spans="1:7" ht="15" customHeight="1">
      <c r="A1157" s="250">
        <v>18623</v>
      </c>
      <c r="B1157" s="251" t="s">
        <v>535</v>
      </c>
      <c r="C1157" s="251" t="s">
        <v>1326</v>
      </c>
      <c r="D1157" s="251" t="s">
        <v>200</v>
      </c>
      <c r="E1157" s="252">
        <v>24702</v>
      </c>
      <c r="F1157" s="251" t="s">
        <v>152</v>
      </c>
      <c r="G1157">
        <v>7</v>
      </c>
    </row>
    <row r="1158" spans="1:7" ht="15" customHeight="1">
      <c r="A1158" s="250">
        <v>9450</v>
      </c>
      <c r="B1158" s="251" t="s">
        <v>535</v>
      </c>
      <c r="C1158" s="251" t="s">
        <v>1327</v>
      </c>
      <c r="D1158" s="251" t="s">
        <v>341</v>
      </c>
      <c r="E1158" s="252">
        <v>19067</v>
      </c>
      <c r="F1158" s="251" t="s">
        <v>152</v>
      </c>
      <c r="G1158">
        <v>7</v>
      </c>
    </row>
    <row r="1159" spans="1:7" ht="15" customHeight="1">
      <c r="A1159" s="250">
        <v>36557</v>
      </c>
      <c r="B1159" s="251" t="s">
        <v>535</v>
      </c>
      <c r="C1159" s="251" t="s">
        <v>1328</v>
      </c>
      <c r="D1159" s="251" t="s">
        <v>189</v>
      </c>
      <c r="E1159" s="252">
        <v>32125</v>
      </c>
      <c r="F1159" s="251" t="s">
        <v>152</v>
      </c>
      <c r="G1159">
        <v>7</v>
      </c>
    </row>
    <row r="1160" spans="1:7" ht="15" customHeight="1">
      <c r="A1160" s="250">
        <v>9477</v>
      </c>
      <c r="B1160" s="251" t="s">
        <v>535</v>
      </c>
      <c r="C1160" s="251" t="s">
        <v>1329</v>
      </c>
      <c r="D1160" s="251" t="s">
        <v>223</v>
      </c>
      <c r="E1160" s="252">
        <v>28064</v>
      </c>
      <c r="F1160" s="251" t="s">
        <v>152</v>
      </c>
      <c r="G1160">
        <v>7</v>
      </c>
    </row>
    <row r="1161" spans="1:7" ht="15" customHeight="1">
      <c r="A1161" s="250">
        <v>37455</v>
      </c>
      <c r="B1161" s="251" t="s">
        <v>535</v>
      </c>
      <c r="C1161" s="251" t="s">
        <v>1330</v>
      </c>
      <c r="D1161" s="251" t="s">
        <v>1331</v>
      </c>
      <c r="E1161" s="252">
        <v>33659</v>
      </c>
      <c r="F1161" s="251" t="s">
        <v>152</v>
      </c>
      <c r="G1161">
        <v>7</v>
      </c>
    </row>
    <row r="1162" spans="1:7" ht="15" customHeight="1">
      <c r="A1162" s="250">
        <v>34139</v>
      </c>
      <c r="B1162" s="251" t="s">
        <v>535</v>
      </c>
      <c r="C1162" s="251" t="s">
        <v>1332</v>
      </c>
      <c r="D1162" s="251" t="s">
        <v>239</v>
      </c>
      <c r="E1162" s="252">
        <v>32791</v>
      </c>
      <c r="F1162" s="251" t="s">
        <v>152</v>
      </c>
      <c r="G1162">
        <v>7</v>
      </c>
    </row>
    <row r="1163" spans="1:7" ht="15" customHeight="1">
      <c r="A1163" s="250">
        <v>28753</v>
      </c>
      <c r="B1163" s="251" t="s">
        <v>535</v>
      </c>
      <c r="C1163" s="251" t="s">
        <v>1333</v>
      </c>
      <c r="D1163" s="251" t="s">
        <v>170</v>
      </c>
      <c r="E1163" s="252">
        <v>32311</v>
      </c>
      <c r="F1163" s="251" t="s">
        <v>152</v>
      </c>
      <c r="G1163">
        <v>7</v>
      </c>
    </row>
    <row r="1164" spans="1:7" ht="15" customHeight="1">
      <c r="A1164" s="250">
        <v>9756</v>
      </c>
      <c r="B1164" s="251" t="s">
        <v>535</v>
      </c>
      <c r="C1164" s="251" t="s">
        <v>1334</v>
      </c>
      <c r="D1164" s="251" t="s">
        <v>229</v>
      </c>
      <c r="E1164" s="252">
        <v>18083</v>
      </c>
      <c r="F1164" s="251" t="s">
        <v>152</v>
      </c>
      <c r="G1164">
        <v>7</v>
      </c>
    </row>
    <row r="1165" spans="1:7" ht="15" customHeight="1">
      <c r="A1165" s="250">
        <v>26469</v>
      </c>
      <c r="B1165" s="251" t="s">
        <v>535</v>
      </c>
      <c r="C1165" s="251" t="s">
        <v>1335</v>
      </c>
      <c r="D1165" s="251" t="s">
        <v>1336</v>
      </c>
      <c r="E1165" s="252">
        <v>29498</v>
      </c>
      <c r="F1165" s="251" t="s">
        <v>152</v>
      </c>
      <c r="G1165">
        <v>7</v>
      </c>
    </row>
    <row r="1166" spans="1:7" ht="15" customHeight="1">
      <c r="A1166" s="250">
        <v>9764</v>
      </c>
      <c r="B1166" s="251" t="s">
        <v>535</v>
      </c>
      <c r="C1166" s="251" t="s">
        <v>1337</v>
      </c>
      <c r="D1166" s="251" t="s">
        <v>703</v>
      </c>
      <c r="E1166" s="252">
        <v>24292</v>
      </c>
      <c r="F1166" s="251" t="s">
        <v>152</v>
      </c>
      <c r="G1166">
        <v>7</v>
      </c>
    </row>
    <row r="1167" spans="1:7" ht="15" customHeight="1">
      <c r="A1167" s="250">
        <v>40948</v>
      </c>
      <c r="B1167" s="251" t="s">
        <v>535</v>
      </c>
      <c r="C1167" s="251" t="s">
        <v>1439</v>
      </c>
      <c r="D1167" s="251" t="s">
        <v>259</v>
      </c>
      <c r="E1167" s="252">
        <v>27637</v>
      </c>
      <c r="F1167" s="251" t="s">
        <v>152</v>
      </c>
      <c r="G1167">
        <v>7</v>
      </c>
    </row>
    <row r="1168" spans="1:7" ht="15" customHeight="1">
      <c r="A1168" s="250">
        <v>39484</v>
      </c>
      <c r="B1168" s="251" t="s">
        <v>535</v>
      </c>
      <c r="C1168" s="251" t="s">
        <v>1338</v>
      </c>
      <c r="D1168" s="251" t="s">
        <v>200</v>
      </c>
      <c r="E1168" s="252">
        <v>24119</v>
      </c>
      <c r="F1168" s="251" t="s">
        <v>152</v>
      </c>
      <c r="G1168">
        <v>7</v>
      </c>
    </row>
    <row r="1169" spans="1:7" ht="15" customHeight="1">
      <c r="A1169" s="250">
        <v>34130</v>
      </c>
      <c r="B1169" s="251" t="s">
        <v>535</v>
      </c>
      <c r="C1169" s="251" t="s">
        <v>296</v>
      </c>
      <c r="D1169" s="251" t="s">
        <v>265</v>
      </c>
      <c r="E1169" s="252">
        <v>32435</v>
      </c>
      <c r="F1169" s="251" t="s">
        <v>152</v>
      </c>
      <c r="G1169">
        <v>7</v>
      </c>
    </row>
    <row r="1170" spans="1:7" ht="15" customHeight="1">
      <c r="A1170" s="250">
        <v>34158</v>
      </c>
      <c r="B1170" s="251" t="s">
        <v>535</v>
      </c>
      <c r="C1170" s="251" t="s">
        <v>1339</v>
      </c>
      <c r="D1170" s="251" t="s">
        <v>174</v>
      </c>
      <c r="E1170" s="252">
        <v>25366</v>
      </c>
      <c r="F1170" s="251" t="s">
        <v>152</v>
      </c>
      <c r="G1170">
        <v>7</v>
      </c>
    </row>
    <row r="1171" spans="1:7" ht="15" customHeight="1">
      <c r="A1171" s="250">
        <v>9863</v>
      </c>
      <c r="B1171" s="251" t="s">
        <v>535</v>
      </c>
      <c r="C1171" s="251" t="s">
        <v>1340</v>
      </c>
      <c r="D1171" s="251" t="s">
        <v>187</v>
      </c>
      <c r="E1171" s="252">
        <v>21441</v>
      </c>
      <c r="F1171" s="251" t="s">
        <v>152</v>
      </c>
      <c r="G1171">
        <v>7</v>
      </c>
    </row>
    <row r="1172" spans="1:7" ht="15" customHeight="1">
      <c r="A1172" s="250">
        <v>10000</v>
      </c>
      <c r="B1172" s="251" t="s">
        <v>535</v>
      </c>
      <c r="C1172" s="251" t="s">
        <v>1341</v>
      </c>
      <c r="D1172" s="251" t="s">
        <v>415</v>
      </c>
      <c r="E1172" s="252">
        <v>30196</v>
      </c>
      <c r="F1172" s="251" t="s">
        <v>152</v>
      </c>
      <c r="G1172">
        <v>7</v>
      </c>
    </row>
    <row r="1173" spans="1:7" ht="15" customHeight="1">
      <c r="A1173" s="250">
        <v>10016</v>
      </c>
      <c r="B1173" s="251" t="s">
        <v>535</v>
      </c>
      <c r="C1173" s="251" t="s">
        <v>1342</v>
      </c>
      <c r="D1173" s="251" t="s">
        <v>172</v>
      </c>
      <c r="E1173" s="252">
        <v>21765</v>
      </c>
      <c r="F1173" s="251" t="s">
        <v>152</v>
      </c>
      <c r="G1173">
        <v>7</v>
      </c>
    </row>
    <row r="1174" spans="1:7" ht="15" customHeight="1">
      <c r="A1174" s="250">
        <v>10029</v>
      </c>
      <c r="B1174" s="251" t="s">
        <v>535</v>
      </c>
      <c r="C1174" s="251" t="s">
        <v>1343</v>
      </c>
      <c r="D1174" s="251" t="s">
        <v>1344</v>
      </c>
      <c r="E1174" s="252">
        <v>20767</v>
      </c>
      <c r="F1174" s="251" t="s">
        <v>152</v>
      </c>
      <c r="G1174">
        <v>7</v>
      </c>
    </row>
    <row r="1175" spans="1:7" ht="15" customHeight="1">
      <c r="A1175" s="250">
        <v>39474</v>
      </c>
      <c r="B1175" s="251" t="s">
        <v>535</v>
      </c>
      <c r="C1175" s="251" t="s">
        <v>1343</v>
      </c>
      <c r="D1175" s="251" t="s">
        <v>1032</v>
      </c>
      <c r="E1175" s="252">
        <v>21572</v>
      </c>
      <c r="F1175" s="251" t="s">
        <v>152</v>
      </c>
      <c r="G1175">
        <v>7</v>
      </c>
    </row>
    <row r="1176" spans="1:7" ht="15" customHeight="1">
      <c r="A1176" s="250">
        <v>10072</v>
      </c>
      <c r="B1176" s="251" t="s">
        <v>535</v>
      </c>
      <c r="C1176" s="251" t="s">
        <v>1345</v>
      </c>
      <c r="D1176" s="251" t="s">
        <v>209</v>
      </c>
      <c r="E1176" s="252">
        <v>21500</v>
      </c>
      <c r="F1176" s="251" t="s">
        <v>152</v>
      </c>
      <c r="G1176">
        <v>7</v>
      </c>
    </row>
    <row r="1177" spans="1:7" ht="15" customHeight="1">
      <c r="A1177" s="250">
        <v>40330</v>
      </c>
      <c r="B1177" s="251" t="s">
        <v>535</v>
      </c>
      <c r="C1177" s="251" t="s">
        <v>1346</v>
      </c>
      <c r="D1177" s="251" t="s">
        <v>259</v>
      </c>
      <c r="E1177" s="252">
        <v>32805</v>
      </c>
      <c r="F1177" s="251" t="s">
        <v>152</v>
      </c>
      <c r="G1177">
        <v>7</v>
      </c>
    </row>
    <row r="1178" spans="1:7" ht="15" customHeight="1">
      <c r="A1178" s="250">
        <v>10130</v>
      </c>
      <c r="B1178" s="251" t="s">
        <v>535</v>
      </c>
      <c r="C1178" s="251" t="s">
        <v>1153</v>
      </c>
      <c r="D1178" s="251" t="s">
        <v>1347</v>
      </c>
      <c r="E1178" s="252">
        <v>23176</v>
      </c>
      <c r="F1178" s="251" t="s">
        <v>152</v>
      </c>
      <c r="G1178">
        <v>7</v>
      </c>
    </row>
    <row r="1179" spans="1:7" ht="15" customHeight="1">
      <c r="A1179" s="250">
        <v>32160</v>
      </c>
      <c r="B1179" s="251" t="s">
        <v>535</v>
      </c>
      <c r="C1179" s="251" t="s">
        <v>1348</v>
      </c>
      <c r="D1179" s="251" t="s">
        <v>1349</v>
      </c>
      <c r="E1179" s="252">
        <v>32422</v>
      </c>
      <c r="F1179" s="251" t="s">
        <v>152</v>
      </c>
      <c r="G1179">
        <v>7</v>
      </c>
    </row>
    <row r="1180" spans="1:7" ht="15" customHeight="1">
      <c r="A1180" s="250">
        <v>10348</v>
      </c>
      <c r="B1180" s="251" t="s">
        <v>535</v>
      </c>
      <c r="C1180" s="251" t="s">
        <v>1350</v>
      </c>
      <c r="D1180" s="251" t="s">
        <v>316</v>
      </c>
      <c r="E1180" s="252">
        <v>22041</v>
      </c>
      <c r="F1180" s="251" t="s">
        <v>152</v>
      </c>
      <c r="G1180">
        <v>7</v>
      </c>
    </row>
    <row r="1181" spans="1:7" ht="15" customHeight="1">
      <c r="A1181" s="250">
        <v>39461</v>
      </c>
      <c r="B1181" s="251" t="s">
        <v>535</v>
      </c>
      <c r="C1181" s="251" t="s">
        <v>387</v>
      </c>
      <c r="D1181" s="251" t="s">
        <v>183</v>
      </c>
      <c r="E1181" s="252">
        <v>33866</v>
      </c>
      <c r="F1181" s="251" t="s">
        <v>152</v>
      </c>
      <c r="G1181">
        <v>7</v>
      </c>
    </row>
    <row r="1182" spans="1:7" ht="15" customHeight="1">
      <c r="A1182" s="250">
        <v>36974</v>
      </c>
      <c r="B1182" s="251" t="s">
        <v>535</v>
      </c>
      <c r="C1182" s="251" t="s">
        <v>1351</v>
      </c>
      <c r="D1182" s="251" t="s">
        <v>285</v>
      </c>
      <c r="E1182" s="252">
        <v>32582</v>
      </c>
      <c r="F1182" s="251" t="s">
        <v>152</v>
      </c>
      <c r="G1182">
        <v>7</v>
      </c>
    </row>
    <row r="1183" spans="1:7" ht="15" customHeight="1">
      <c r="A1183" s="250">
        <v>39460</v>
      </c>
      <c r="B1183" s="251" t="s">
        <v>535</v>
      </c>
      <c r="C1183" s="251" t="s">
        <v>1352</v>
      </c>
      <c r="D1183" s="251" t="s">
        <v>183</v>
      </c>
      <c r="E1183" s="252">
        <v>33883</v>
      </c>
      <c r="F1183" s="251" t="s">
        <v>152</v>
      </c>
      <c r="G1183">
        <v>7</v>
      </c>
    </row>
    <row r="1184" spans="1:7" ht="15" customHeight="1">
      <c r="A1184" s="250">
        <v>10484</v>
      </c>
      <c r="B1184" s="251" t="s">
        <v>535</v>
      </c>
      <c r="C1184" s="251" t="s">
        <v>1353</v>
      </c>
      <c r="D1184" s="251" t="s">
        <v>249</v>
      </c>
      <c r="E1184" s="252">
        <v>16467</v>
      </c>
      <c r="F1184" s="251" t="s">
        <v>152</v>
      </c>
      <c r="G1184">
        <v>7</v>
      </c>
    </row>
    <row r="1185" spans="1:7" ht="15" customHeight="1">
      <c r="A1185" s="250">
        <v>26471</v>
      </c>
      <c r="B1185" s="251" t="s">
        <v>535</v>
      </c>
      <c r="C1185" s="251" t="s">
        <v>1354</v>
      </c>
      <c r="D1185" s="251" t="s">
        <v>205</v>
      </c>
      <c r="E1185" s="252">
        <v>33049</v>
      </c>
      <c r="F1185" s="251" t="s">
        <v>152</v>
      </c>
      <c r="G1185">
        <v>7</v>
      </c>
    </row>
    <row r="1186" spans="1:7" ht="15" customHeight="1">
      <c r="A1186" s="250">
        <v>10560</v>
      </c>
      <c r="B1186" s="251" t="s">
        <v>535</v>
      </c>
      <c r="C1186" s="251" t="s">
        <v>487</v>
      </c>
      <c r="D1186" s="251" t="s">
        <v>224</v>
      </c>
      <c r="E1186" s="252">
        <v>31652</v>
      </c>
      <c r="F1186" s="251" t="s">
        <v>152</v>
      </c>
      <c r="G1186">
        <v>7</v>
      </c>
    </row>
    <row r="1187" spans="1:7" ht="15" customHeight="1">
      <c r="A1187" s="250">
        <v>25359</v>
      </c>
      <c r="B1187" s="251" t="s">
        <v>535</v>
      </c>
      <c r="C1187" s="251" t="s">
        <v>487</v>
      </c>
      <c r="D1187" s="251" t="s">
        <v>706</v>
      </c>
      <c r="E1187" s="252">
        <v>21602</v>
      </c>
      <c r="F1187" s="251" t="s">
        <v>152</v>
      </c>
      <c r="G1187">
        <v>7</v>
      </c>
    </row>
    <row r="1188" spans="1:7" ht="15" customHeight="1">
      <c r="A1188" s="250">
        <v>36179</v>
      </c>
      <c r="B1188" s="251" t="s">
        <v>535</v>
      </c>
      <c r="C1188" s="251" t="s">
        <v>1355</v>
      </c>
      <c r="D1188" s="251" t="s">
        <v>1356</v>
      </c>
      <c r="E1188" s="252">
        <v>32562</v>
      </c>
      <c r="F1188" s="251" t="s">
        <v>152</v>
      </c>
      <c r="G1188">
        <v>7</v>
      </c>
    </row>
    <row r="1189" spans="1:7" ht="15" customHeight="1">
      <c r="A1189" s="250">
        <v>26472</v>
      </c>
      <c r="B1189" s="251" t="s">
        <v>535</v>
      </c>
      <c r="C1189" s="251" t="s">
        <v>246</v>
      </c>
      <c r="D1189" s="251" t="s">
        <v>282</v>
      </c>
      <c r="E1189" s="252">
        <v>31225</v>
      </c>
      <c r="F1189" s="251" t="s">
        <v>152</v>
      </c>
      <c r="G1189">
        <v>7</v>
      </c>
    </row>
    <row r="1190" spans="1:7" ht="15" customHeight="1">
      <c r="A1190" s="250">
        <v>39462</v>
      </c>
      <c r="B1190" s="251" t="s">
        <v>535</v>
      </c>
      <c r="C1190" s="251" t="s">
        <v>246</v>
      </c>
      <c r="D1190" s="251" t="s">
        <v>265</v>
      </c>
      <c r="E1190" s="252">
        <v>32549</v>
      </c>
      <c r="F1190" s="251" t="s">
        <v>152</v>
      </c>
      <c r="G1190">
        <v>7</v>
      </c>
    </row>
    <row r="1191" spans="1:7" ht="15" customHeight="1">
      <c r="A1191" s="250">
        <v>16085</v>
      </c>
      <c r="B1191" s="251" t="s">
        <v>535</v>
      </c>
      <c r="C1191" s="251" t="s">
        <v>507</v>
      </c>
      <c r="D1191" s="251" t="s">
        <v>187</v>
      </c>
      <c r="E1191" s="252">
        <v>21629</v>
      </c>
      <c r="F1191" s="251" t="s">
        <v>152</v>
      </c>
      <c r="G1191">
        <v>7</v>
      </c>
    </row>
    <row r="1192" spans="1:7" ht="15" customHeight="1">
      <c r="A1192" s="250">
        <v>10786</v>
      </c>
      <c r="B1192" s="251" t="s">
        <v>535</v>
      </c>
      <c r="C1192" s="251" t="s">
        <v>1357</v>
      </c>
      <c r="D1192" s="251" t="s">
        <v>252</v>
      </c>
      <c r="E1192" s="252">
        <v>24455</v>
      </c>
      <c r="F1192" s="251" t="s">
        <v>152</v>
      </c>
      <c r="G1192">
        <v>7</v>
      </c>
    </row>
    <row r="1193" spans="1:7" ht="15" customHeight="1">
      <c r="A1193" s="250">
        <v>25360</v>
      </c>
      <c r="B1193" s="251" t="s">
        <v>535</v>
      </c>
      <c r="C1193" s="251" t="s">
        <v>1358</v>
      </c>
      <c r="D1193" s="251" t="s">
        <v>194</v>
      </c>
      <c r="E1193" s="252">
        <v>33521</v>
      </c>
      <c r="F1193" s="251" t="s">
        <v>152</v>
      </c>
      <c r="G1193">
        <v>7</v>
      </c>
    </row>
    <row r="1194" spans="1:7" ht="15" customHeight="1">
      <c r="A1194" s="250">
        <v>29851</v>
      </c>
      <c r="B1194" s="251" t="s">
        <v>535</v>
      </c>
      <c r="C1194" s="251" t="s">
        <v>1359</v>
      </c>
      <c r="D1194" s="251" t="s">
        <v>224</v>
      </c>
      <c r="E1194" s="252">
        <v>28014</v>
      </c>
      <c r="F1194" s="251" t="s">
        <v>152</v>
      </c>
      <c r="G1194">
        <v>7</v>
      </c>
    </row>
    <row r="1195" spans="1:7" ht="15" customHeight="1">
      <c r="A1195" s="250">
        <v>34155</v>
      </c>
      <c r="B1195" s="251" t="s">
        <v>535</v>
      </c>
      <c r="C1195" s="251" t="s">
        <v>1359</v>
      </c>
      <c r="D1195" s="251" t="s">
        <v>182</v>
      </c>
      <c r="E1195" s="252">
        <v>28821</v>
      </c>
      <c r="F1195" s="251" t="s">
        <v>152</v>
      </c>
      <c r="G1195">
        <v>7</v>
      </c>
    </row>
    <row r="1196" spans="1:7" ht="15" customHeight="1">
      <c r="A1196" s="250">
        <v>41716</v>
      </c>
      <c r="B1196" s="251" t="s">
        <v>535</v>
      </c>
      <c r="C1196" s="251" t="s">
        <v>1440</v>
      </c>
      <c r="D1196" s="251" t="s">
        <v>183</v>
      </c>
      <c r="E1196" s="252">
        <v>32148</v>
      </c>
      <c r="F1196" s="251" t="s">
        <v>152</v>
      </c>
      <c r="G1196">
        <v>7</v>
      </c>
    </row>
    <row r="1197" spans="1:7" ht="15" customHeight="1">
      <c r="A1197" s="250">
        <v>11035</v>
      </c>
      <c r="B1197" s="251" t="s">
        <v>535</v>
      </c>
      <c r="C1197" s="251" t="s">
        <v>1360</v>
      </c>
      <c r="D1197" s="251" t="s">
        <v>320</v>
      </c>
      <c r="E1197" s="252">
        <v>25162</v>
      </c>
      <c r="F1197" s="251" t="s">
        <v>152</v>
      </c>
      <c r="G1197">
        <v>7</v>
      </c>
    </row>
    <row r="1198" spans="1:7" ht="15" customHeight="1">
      <c r="A1198" s="250">
        <v>11049</v>
      </c>
      <c r="B1198" s="251" t="s">
        <v>535</v>
      </c>
      <c r="C1198" s="251" t="s">
        <v>301</v>
      </c>
      <c r="D1198" s="251" t="s">
        <v>208</v>
      </c>
      <c r="E1198" s="252">
        <v>26375</v>
      </c>
      <c r="F1198" s="251" t="s">
        <v>152</v>
      </c>
      <c r="G1198">
        <v>7</v>
      </c>
    </row>
    <row r="1199" spans="1:7" ht="15" customHeight="1">
      <c r="A1199" s="250">
        <v>39497</v>
      </c>
      <c r="B1199" s="251" t="s">
        <v>535</v>
      </c>
      <c r="C1199" s="251" t="s">
        <v>1361</v>
      </c>
      <c r="D1199" s="251" t="s">
        <v>1362</v>
      </c>
      <c r="E1199" s="252">
        <v>34436</v>
      </c>
      <c r="F1199" s="251" t="s">
        <v>152</v>
      </c>
      <c r="G1199">
        <v>7</v>
      </c>
    </row>
    <row r="1200" spans="1:7" ht="15" customHeight="1">
      <c r="A1200" s="250">
        <v>29853</v>
      </c>
      <c r="B1200" s="251" t="s">
        <v>535</v>
      </c>
      <c r="C1200" s="251" t="s">
        <v>457</v>
      </c>
      <c r="D1200" s="251" t="s">
        <v>225</v>
      </c>
      <c r="E1200" s="252">
        <v>29932</v>
      </c>
      <c r="F1200" s="251" t="s">
        <v>152</v>
      </c>
      <c r="G1200">
        <v>7</v>
      </c>
    </row>
    <row r="1201" spans="1:7" ht="15" customHeight="1">
      <c r="A1201" s="250">
        <v>22485</v>
      </c>
      <c r="B1201" s="251" t="s">
        <v>535</v>
      </c>
      <c r="C1201" s="251" t="s">
        <v>389</v>
      </c>
      <c r="D1201" s="251" t="s">
        <v>224</v>
      </c>
      <c r="E1201" s="252">
        <v>20447</v>
      </c>
      <c r="F1201" s="251" t="s">
        <v>152</v>
      </c>
      <c r="G1201">
        <v>7</v>
      </c>
    </row>
    <row r="1202" spans="1:7" ht="15" customHeight="1">
      <c r="A1202" s="250">
        <v>11517</v>
      </c>
      <c r="B1202" s="251" t="s">
        <v>535</v>
      </c>
      <c r="C1202" s="251" t="s">
        <v>1363</v>
      </c>
      <c r="D1202" s="251" t="s">
        <v>176</v>
      </c>
      <c r="E1202" s="252">
        <v>24972</v>
      </c>
      <c r="F1202" s="251" t="s">
        <v>152</v>
      </c>
      <c r="G1202">
        <v>7</v>
      </c>
    </row>
    <row r="1203" spans="1:7" ht="15" customHeight="1">
      <c r="A1203" s="250">
        <v>11561</v>
      </c>
      <c r="B1203" s="251" t="s">
        <v>535</v>
      </c>
      <c r="C1203" s="251" t="s">
        <v>1364</v>
      </c>
      <c r="D1203" s="251" t="s">
        <v>178</v>
      </c>
      <c r="E1203" s="252">
        <v>21243</v>
      </c>
      <c r="F1203" s="251" t="s">
        <v>152</v>
      </c>
      <c r="G1203">
        <v>7</v>
      </c>
    </row>
    <row r="1204" spans="1:7" ht="15" customHeight="1">
      <c r="A1204" s="250">
        <v>29856</v>
      </c>
      <c r="B1204" s="251" t="s">
        <v>535</v>
      </c>
      <c r="C1204" s="251" t="s">
        <v>1365</v>
      </c>
      <c r="D1204" s="251" t="s">
        <v>304</v>
      </c>
      <c r="E1204" s="252">
        <v>33122</v>
      </c>
      <c r="F1204" s="251" t="s">
        <v>152</v>
      </c>
      <c r="G1204">
        <v>7</v>
      </c>
    </row>
    <row r="1205" spans="1:7" ht="15" customHeight="1">
      <c r="A1205" s="250">
        <v>16463</v>
      </c>
      <c r="B1205" s="251" t="s">
        <v>535</v>
      </c>
      <c r="C1205" s="251" t="s">
        <v>1365</v>
      </c>
      <c r="D1205" s="251" t="s">
        <v>241</v>
      </c>
      <c r="E1205" s="252">
        <v>32241</v>
      </c>
      <c r="F1205" s="251" t="s">
        <v>152</v>
      </c>
      <c r="G1205">
        <v>7</v>
      </c>
    </row>
    <row r="1206" spans="1:7" ht="15" customHeight="1">
      <c r="A1206" s="250">
        <v>40883</v>
      </c>
      <c r="B1206" s="251" t="s">
        <v>535</v>
      </c>
      <c r="C1206" s="251" t="s">
        <v>411</v>
      </c>
      <c r="D1206" s="251" t="s">
        <v>228</v>
      </c>
      <c r="E1206" s="252">
        <v>29839</v>
      </c>
      <c r="F1206" s="251" t="s">
        <v>152</v>
      </c>
      <c r="G1206">
        <v>7</v>
      </c>
    </row>
    <row r="1207" spans="1:7" ht="15" customHeight="1">
      <c r="A1207" s="250">
        <v>39464</v>
      </c>
      <c r="B1207" s="251" t="s">
        <v>535</v>
      </c>
      <c r="C1207" s="251" t="s">
        <v>328</v>
      </c>
      <c r="D1207" s="251" t="s">
        <v>183</v>
      </c>
      <c r="E1207" s="252">
        <v>29722</v>
      </c>
      <c r="F1207" s="251" t="s">
        <v>152</v>
      </c>
      <c r="G1207">
        <v>7</v>
      </c>
    </row>
    <row r="1208" spans="1:7" ht="15" customHeight="1">
      <c r="A1208" s="250">
        <v>11938</v>
      </c>
      <c r="B1208" s="251" t="s">
        <v>535</v>
      </c>
      <c r="C1208" s="251" t="s">
        <v>328</v>
      </c>
      <c r="D1208" s="251" t="s">
        <v>209</v>
      </c>
      <c r="E1208" s="252">
        <v>20487</v>
      </c>
      <c r="F1208" s="251" t="s">
        <v>152</v>
      </c>
      <c r="G1208">
        <v>7</v>
      </c>
    </row>
    <row r="1209" spans="1:7" ht="15" customHeight="1">
      <c r="A1209" s="250">
        <v>25365</v>
      </c>
      <c r="B1209" s="251" t="s">
        <v>535</v>
      </c>
      <c r="C1209" s="251" t="s">
        <v>256</v>
      </c>
      <c r="D1209" s="251" t="s">
        <v>199</v>
      </c>
      <c r="E1209" s="252">
        <v>32895</v>
      </c>
      <c r="F1209" s="251" t="s">
        <v>152</v>
      </c>
      <c r="G1209">
        <v>7</v>
      </c>
    </row>
    <row r="1210" spans="1:7" ht="15" customHeight="1">
      <c r="A1210" s="250">
        <v>25366</v>
      </c>
      <c r="B1210" s="251" t="s">
        <v>535</v>
      </c>
      <c r="C1210" s="251" t="s">
        <v>256</v>
      </c>
      <c r="D1210" s="251" t="s">
        <v>605</v>
      </c>
      <c r="E1210" s="252">
        <v>33393</v>
      </c>
      <c r="F1210" s="251" t="s">
        <v>152</v>
      </c>
      <c r="G1210">
        <v>7</v>
      </c>
    </row>
    <row r="1211" spans="1:7" ht="15" customHeight="1">
      <c r="A1211" s="250">
        <v>36180</v>
      </c>
      <c r="B1211" s="251" t="s">
        <v>535</v>
      </c>
      <c r="C1211" s="251" t="s">
        <v>257</v>
      </c>
      <c r="D1211" s="251" t="s">
        <v>1032</v>
      </c>
      <c r="E1211" s="252">
        <v>30914</v>
      </c>
      <c r="F1211" s="251" t="s">
        <v>152</v>
      </c>
      <c r="G1211">
        <v>7</v>
      </c>
    </row>
    <row r="1212" spans="1:7" ht="15" customHeight="1">
      <c r="A1212" s="250">
        <v>36553</v>
      </c>
      <c r="B1212" s="251" t="s">
        <v>535</v>
      </c>
      <c r="C1212" s="251" t="s">
        <v>460</v>
      </c>
      <c r="D1212" s="251" t="s">
        <v>313</v>
      </c>
      <c r="E1212" s="252">
        <v>33754</v>
      </c>
      <c r="F1212" s="251" t="s">
        <v>152</v>
      </c>
      <c r="G1212">
        <v>7</v>
      </c>
    </row>
    <row r="1213" spans="1:7" ht="15" customHeight="1">
      <c r="A1213" s="250">
        <v>36558</v>
      </c>
      <c r="B1213" s="251" t="s">
        <v>535</v>
      </c>
      <c r="C1213" s="251" t="s">
        <v>1366</v>
      </c>
      <c r="D1213" s="251" t="s">
        <v>192</v>
      </c>
      <c r="E1213" s="252">
        <v>33713</v>
      </c>
      <c r="F1213" s="251" t="s">
        <v>152</v>
      </c>
      <c r="G1213">
        <v>7</v>
      </c>
    </row>
    <row r="1214" spans="1:7" ht="15" customHeight="1">
      <c r="A1214" s="250">
        <v>12226</v>
      </c>
      <c r="B1214" s="251" t="s">
        <v>535</v>
      </c>
      <c r="C1214" s="251" t="s">
        <v>1367</v>
      </c>
      <c r="D1214" s="251" t="s">
        <v>196</v>
      </c>
      <c r="E1214" s="252">
        <v>29801</v>
      </c>
      <c r="F1214" s="251" t="s">
        <v>152</v>
      </c>
      <c r="G1214">
        <v>7</v>
      </c>
    </row>
    <row r="1215" spans="1:7" ht="15" customHeight="1">
      <c r="A1215" s="250">
        <v>27134</v>
      </c>
      <c r="B1215" s="251" t="s">
        <v>535</v>
      </c>
      <c r="C1215" s="251" t="s">
        <v>1368</v>
      </c>
      <c r="D1215" s="251" t="s">
        <v>330</v>
      </c>
      <c r="E1215" s="252">
        <v>30570</v>
      </c>
      <c r="F1215" s="251" t="s">
        <v>152</v>
      </c>
      <c r="G1215">
        <v>7</v>
      </c>
    </row>
    <row r="1216" spans="1:7" ht="15" customHeight="1">
      <c r="A1216" s="250">
        <v>25127</v>
      </c>
      <c r="B1216" s="251" t="s">
        <v>535</v>
      </c>
      <c r="C1216" s="251" t="s">
        <v>1369</v>
      </c>
      <c r="D1216" s="251" t="s">
        <v>187</v>
      </c>
      <c r="E1216" s="252">
        <v>28335</v>
      </c>
      <c r="F1216" s="251" t="s">
        <v>152</v>
      </c>
      <c r="G1216">
        <v>7</v>
      </c>
    </row>
    <row r="1217" spans="1:7" ht="15" customHeight="1">
      <c r="A1217" s="250">
        <v>12484</v>
      </c>
      <c r="B1217" s="251" t="s">
        <v>535</v>
      </c>
      <c r="C1217" s="251" t="s">
        <v>1370</v>
      </c>
      <c r="D1217" s="251" t="s">
        <v>237</v>
      </c>
      <c r="E1217" s="252">
        <v>22938</v>
      </c>
      <c r="F1217" s="251" t="s">
        <v>152</v>
      </c>
      <c r="G1217">
        <v>7</v>
      </c>
    </row>
    <row r="1218" spans="1:7" ht="15" customHeight="1">
      <c r="A1218" s="250">
        <v>39485</v>
      </c>
      <c r="B1218" s="251" t="s">
        <v>535</v>
      </c>
      <c r="C1218" s="251" t="s">
        <v>1371</v>
      </c>
      <c r="D1218" s="251" t="s">
        <v>329</v>
      </c>
      <c r="E1218" s="252">
        <v>26067</v>
      </c>
      <c r="F1218" s="251" t="s">
        <v>152</v>
      </c>
      <c r="G1218">
        <v>7</v>
      </c>
    </row>
    <row r="1219" spans="1:7" ht="15" customHeight="1">
      <c r="A1219" s="250">
        <v>36980</v>
      </c>
      <c r="B1219" s="251" t="s">
        <v>535</v>
      </c>
      <c r="C1219" s="251" t="s">
        <v>1372</v>
      </c>
      <c r="D1219" s="251" t="s">
        <v>206</v>
      </c>
      <c r="E1219" s="252">
        <v>24909</v>
      </c>
      <c r="F1219" s="251" t="s">
        <v>152</v>
      </c>
      <c r="G1219">
        <v>7</v>
      </c>
    </row>
    <row r="1220" spans="1:7" ht="15" customHeight="1">
      <c r="A1220" s="250">
        <v>39481</v>
      </c>
      <c r="B1220" s="251" t="s">
        <v>535</v>
      </c>
      <c r="C1220" s="251" t="s">
        <v>424</v>
      </c>
      <c r="D1220" s="251" t="s">
        <v>349</v>
      </c>
      <c r="E1220" s="252">
        <v>32538</v>
      </c>
      <c r="F1220" s="251" t="s">
        <v>152</v>
      </c>
      <c r="G1220">
        <v>7</v>
      </c>
    </row>
    <row r="1221" spans="1:7" ht="15" customHeight="1">
      <c r="A1221" s="250">
        <v>39466</v>
      </c>
      <c r="B1221" s="251" t="s">
        <v>535</v>
      </c>
      <c r="C1221" s="251" t="s">
        <v>258</v>
      </c>
      <c r="D1221" s="251" t="s">
        <v>294</v>
      </c>
      <c r="E1221" s="252">
        <v>32185</v>
      </c>
      <c r="F1221" s="251" t="s">
        <v>152</v>
      </c>
      <c r="G1221">
        <v>7</v>
      </c>
    </row>
    <row r="1222" spans="1:7" ht="15" customHeight="1">
      <c r="A1222" s="250">
        <v>25368</v>
      </c>
      <c r="B1222" s="251" t="s">
        <v>535</v>
      </c>
      <c r="C1222" s="251" t="s">
        <v>1373</v>
      </c>
      <c r="D1222" s="251" t="s">
        <v>187</v>
      </c>
      <c r="E1222" s="252">
        <v>16398</v>
      </c>
      <c r="F1222" s="251" t="s">
        <v>152</v>
      </c>
      <c r="G1222">
        <v>7</v>
      </c>
    </row>
    <row r="1223" spans="1:7" ht="15" customHeight="1">
      <c r="A1223" s="250">
        <v>34153</v>
      </c>
      <c r="B1223" s="251" t="s">
        <v>535</v>
      </c>
      <c r="C1223" s="251" t="s">
        <v>1374</v>
      </c>
      <c r="D1223" s="251" t="s">
        <v>199</v>
      </c>
      <c r="E1223" s="252">
        <v>26782</v>
      </c>
      <c r="F1223" s="251" t="s">
        <v>152</v>
      </c>
      <c r="G1223">
        <v>7</v>
      </c>
    </row>
    <row r="1224" spans="1:7" ht="15" customHeight="1">
      <c r="A1224" s="250">
        <v>13168</v>
      </c>
      <c r="B1224" s="251" t="s">
        <v>535</v>
      </c>
      <c r="C1224" s="251" t="s">
        <v>1375</v>
      </c>
      <c r="D1224" s="251" t="s">
        <v>153</v>
      </c>
      <c r="E1224" s="252">
        <v>17344</v>
      </c>
      <c r="F1224" s="251" t="s">
        <v>152</v>
      </c>
      <c r="G1224">
        <v>7</v>
      </c>
    </row>
    <row r="1225" spans="1:7" ht="15" customHeight="1">
      <c r="A1225" s="250">
        <v>34147</v>
      </c>
      <c r="B1225" s="251" t="s">
        <v>535</v>
      </c>
      <c r="C1225" s="251" t="s">
        <v>621</v>
      </c>
      <c r="D1225" s="251" t="s">
        <v>365</v>
      </c>
      <c r="E1225" s="252">
        <v>32565</v>
      </c>
      <c r="F1225" s="251" t="s">
        <v>152</v>
      </c>
      <c r="G1225">
        <v>7</v>
      </c>
    </row>
    <row r="1226" spans="1:7" ht="15" customHeight="1">
      <c r="A1226" s="250">
        <v>39480</v>
      </c>
      <c r="B1226" s="251" t="s">
        <v>535</v>
      </c>
      <c r="C1226" s="251" t="s">
        <v>1376</v>
      </c>
      <c r="D1226" s="251" t="s">
        <v>194</v>
      </c>
      <c r="E1226" s="252">
        <v>31934</v>
      </c>
      <c r="F1226" s="251" t="s">
        <v>152</v>
      </c>
      <c r="G1226">
        <v>7</v>
      </c>
    </row>
    <row r="1227" spans="1:7" ht="15" customHeight="1">
      <c r="A1227" s="250">
        <v>36454</v>
      </c>
      <c r="B1227" s="251" t="s">
        <v>535</v>
      </c>
      <c r="C1227" s="251" t="s">
        <v>223</v>
      </c>
      <c r="D1227" s="251" t="s">
        <v>200</v>
      </c>
      <c r="E1227" s="252">
        <v>29182</v>
      </c>
      <c r="F1227" s="251" t="s">
        <v>152</v>
      </c>
      <c r="G1227">
        <v>7</v>
      </c>
    </row>
    <row r="1228" spans="1:7" ht="15" customHeight="1">
      <c r="A1228" s="250">
        <v>25094</v>
      </c>
      <c r="B1228" s="251" t="s">
        <v>535</v>
      </c>
      <c r="C1228" s="251" t="s">
        <v>426</v>
      </c>
      <c r="D1228" s="251" t="s">
        <v>173</v>
      </c>
      <c r="E1228" s="252">
        <v>23281</v>
      </c>
      <c r="F1228" s="251" t="s">
        <v>152</v>
      </c>
      <c r="G1228">
        <v>7</v>
      </c>
    </row>
    <row r="1229" spans="1:7" ht="15" customHeight="1">
      <c r="A1229" s="250">
        <v>34140</v>
      </c>
      <c r="B1229" s="251" t="s">
        <v>535</v>
      </c>
      <c r="C1229" s="251" t="s">
        <v>1377</v>
      </c>
      <c r="D1229" s="251" t="s">
        <v>229</v>
      </c>
      <c r="E1229" s="252">
        <v>24505</v>
      </c>
      <c r="F1229" s="251" t="s">
        <v>152</v>
      </c>
      <c r="G1229">
        <v>7</v>
      </c>
    </row>
    <row r="1230" spans="1:7" ht="15" customHeight="1">
      <c r="A1230" s="250">
        <v>13608</v>
      </c>
      <c r="B1230" s="251" t="s">
        <v>535</v>
      </c>
      <c r="C1230" s="251" t="s">
        <v>1378</v>
      </c>
      <c r="D1230" s="251" t="s">
        <v>214</v>
      </c>
      <c r="E1230" s="252">
        <v>32259</v>
      </c>
      <c r="F1230" s="251" t="s">
        <v>152</v>
      </c>
      <c r="G1230">
        <v>7</v>
      </c>
    </row>
    <row r="1231" spans="1:7" ht="15" customHeight="1">
      <c r="A1231" s="250">
        <v>39490</v>
      </c>
      <c r="B1231" s="251" t="s">
        <v>535</v>
      </c>
      <c r="C1231" s="251" t="s">
        <v>1379</v>
      </c>
      <c r="D1231" s="251" t="s">
        <v>153</v>
      </c>
      <c r="E1231" s="252">
        <v>30888</v>
      </c>
      <c r="F1231" s="251" t="s">
        <v>152</v>
      </c>
      <c r="G1231">
        <v>7</v>
      </c>
    </row>
    <row r="1232" spans="1:7" ht="15" customHeight="1">
      <c r="A1232" s="250">
        <v>13699</v>
      </c>
      <c r="B1232" s="251" t="s">
        <v>535</v>
      </c>
      <c r="C1232" s="251" t="s">
        <v>264</v>
      </c>
      <c r="D1232" s="251" t="s">
        <v>159</v>
      </c>
      <c r="E1232" s="252">
        <v>15479</v>
      </c>
      <c r="F1232" s="251" t="s">
        <v>152</v>
      </c>
      <c r="G1232">
        <v>7</v>
      </c>
    </row>
    <row r="1233" spans="1:7" ht="15" customHeight="1">
      <c r="A1233" s="250">
        <v>13812</v>
      </c>
      <c r="B1233" s="251" t="s">
        <v>535</v>
      </c>
      <c r="C1233" s="251" t="s">
        <v>265</v>
      </c>
      <c r="D1233" s="251" t="s">
        <v>197</v>
      </c>
      <c r="E1233" s="252">
        <v>32229</v>
      </c>
      <c r="F1233" s="251" t="s">
        <v>152</v>
      </c>
      <c r="G1233">
        <v>7</v>
      </c>
    </row>
    <row r="1234" spans="1:7" ht="15" customHeight="1">
      <c r="A1234" s="250">
        <v>13775</v>
      </c>
      <c r="B1234" s="251" t="s">
        <v>535</v>
      </c>
      <c r="C1234" s="251" t="s">
        <v>265</v>
      </c>
      <c r="D1234" s="251" t="s">
        <v>214</v>
      </c>
      <c r="E1234" s="252">
        <v>22330</v>
      </c>
      <c r="F1234" s="251" t="s">
        <v>152</v>
      </c>
      <c r="G1234">
        <v>7</v>
      </c>
    </row>
    <row r="1235" spans="1:7" ht="15" customHeight="1">
      <c r="A1235" s="250">
        <v>13773</v>
      </c>
      <c r="B1235" s="251" t="s">
        <v>535</v>
      </c>
      <c r="C1235" s="251" t="s">
        <v>265</v>
      </c>
      <c r="D1235" s="251" t="s">
        <v>170</v>
      </c>
      <c r="E1235" s="252">
        <v>29959</v>
      </c>
      <c r="F1235" s="251" t="s">
        <v>152</v>
      </c>
      <c r="G1235">
        <v>7</v>
      </c>
    </row>
    <row r="1236" spans="1:7" ht="15" customHeight="1">
      <c r="A1236" s="250">
        <v>41720</v>
      </c>
      <c r="B1236" s="251" t="s">
        <v>535</v>
      </c>
      <c r="C1236" s="251" t="s">
        <v>1412</v>
      </c>
      <c r="D1236" s="251" t="s">
        <v>312</v>
      </c>
      <c r="E1236" s="252">
        <v>32544</v>
      </c>
      <c r="F1236" s="251" t="s">
        <v>152</v>
      </c>
      <c r="G1236">
        <v>7</v>
      </c>
    </row>
    <row r="1237" spans="1:7" ht="15" customHeight="1">
      <c r="A1237" s="250">
        <v>25131</v>
      </c>
      <c r="B1237" s="251" t="s">
        <v>535</v>
      </c>
      <c r="C1237" s="251" t="s">
        <v>1380</v>
      </c>
      <c r="D1237" s="251" t="s">
        <v>201</v>
      </c>
      <c r="E1237" s="252">
        <v>32508</v>
      </c>
      <c r="F1237" s="251" t="s">
        <v>152</v>
      </c>
      <c r="G1237">
        <v>7</v>
      </c>
    </row>
    <row r="1238" spans="1:7" ht="15" customHeight="1">
      <c r="A1238" s="250">
        <v>16165</v>
      </c>
      <c r="B1238" s="251" t="s">
        <v>535</v>
      </c>
      <c r="C1238" s="251" t="s">
        <v>1381</v>
      </c>
      <c r="D1238" s="251" t="s">
        <v>199</v>
      </c>
      <c r="E1238" s="252">
        <v>25402</v>
      </c>
      <c r="F1238" s="251" t="s">
        <v>152</v>
      </c>
      <c r="G1238">
        <v>7</v>
      </c>
    </row>
    <row r="1239" spans="1:7" ht="15" customHeight="1">
      <c r="A1239" s="250">
        <v>28756</v>
      </c>
      <c r="B1239" s="251" t="s">
        <v>535</v>
      </c>
      <c r="C1239" s="251" t="s">
        <v>1382</v>
      </c>
      <c r="D1239" s="251" t="s">
        <v>163</v>
      </c>
      <c r="E1239" s="252">
        <v>13552</v>
      </c>
      <c r="F1239" s="251" t="s">
        <v>152</v>
      </c>
      <c r="G1239">
        <v>7</v>
      </c>
    </row>
    <row r="1240" spans="1:7" ht="15" customHeight="1">
      <c r="A1240" s="250">
        <v>25133</v>
      </c>
      <c r="B1240" s="251" t="s">
        <v>535</v>
      </c>
      <c r="C1240" s="251" t="s">
        <v>1383</v>
      </c>
      <c r="D1240" s="251" t="s">
        <v>249</v>
      </c>
      <c r="E1240" s="252">
        <v>32153</v>
      </c>
      <c r="F1240" s="251" t="s">
        <v>152</v>
      </c>
      <c r="G1240">
        <v>7</v>
      </c>
    </row>
    <row r="1241" spans="1:7" ht="15" customHeight="1">
      <c r="A1241" s="250">
        <v>14386</v>
      </c>
      <c r="B1241" s="251" t="s">
        <v>535</v>
      </c>
      <c r="C1241" s="251" t="s">
        <v>267</v>
      </c>
      <c r="D1241" s="251" t="s">
        <v>196</v>
      </c>
      <c r="E1241" s="252">
        <v>31514</v>
      </c>
      <c r="F1241" s="251" t="s">
        <v>152</v>
      </c>
      <c r="G1241">
        <v>7</v>
      </c>
    </row>
    <row r="1242" spans="1:7" ht="15" customHeight="1">
      <c r="A1242" s="250">
        <v>34135</v>
      </c>
      <c r="B1242" s="251" t="s">
        <v>535</v>
      </c>
      <c r="C1242" s="251" t="s">
        <v>498</v>
      </c>
      <c r="D1242" s="251" t="s">
        <v>228</v>
      </c>
      <c r="E1242" s="252">
        <v>25095</v>
      </c>
      <c r="F1242" s="251" t="s">
        <v>152</v>
      </c>
      <c r="G1242">
        <v>7</v>
      </c>
    </row>
    <row r="1243" spans="1:7" ht="15" customHeight="1">
      <c r="A1243" s="250">
        <v>39469</v>
      </c>
      <c r="B1243" s="251" t="s">
        <v>535</v>
      </c>
      <c r="C1243" s="251" t="s">
        <v>307</v>
      </c>
      <c r="D1243" s="251" t="s">
        <v>271</v>
      </c>
      <c r="E1243" s="252">
        <v>33709</v>
      </c>
      <c r="F1243" s="251" t="s">
        <v>152</v>
      </c>
      <c r="G1243">
        <v>7</v>
      </c>
    </row>
    <row r="1244" spans="1:7" ht="15" customHeight="1">
      <c r="A1244" s="250">
        <v>35277</v>
      </c>
      <c r="B1244" s="251" t="s">
        <v>535</v>
      </c>
      <c r="C1244" s="251" t="s">
        <v>308</v>
      </c>
      <c r="D1244" s="251" t="s">
        <v>383</v>
      </c>
      <c r="E1244" s="252">
        <v>31838</v>
      </c>
      <c r="F1244" s="251" t="s">
        <v>152</v>
      </c>
      <c r="G1244">
        <v>7</v>
      </c>
    </row>
    <row r="1245" spans="1:7" ht="15" customHeight="1">
      <c r="A1245" s="250">
        <v>14680</v>
      </c>
      <c r="B1245" s="251" t="s">
        <v>535</v>
      </c>
      <c r="C1245" s="251" t="s">
        <v>1384</v>
      </c>
      <c r="D1245" s="251" t="s">
        <v>265</v>
      </c>
      <c r="E1245" s="252">
        <v>17126</v>
      </c>
      <c r="F1245" s="251" t="s">
        <v>152</v>
      </c>
      <c r="G1245">
        <v>7</v>
      </c>
    </row>
    <row r="1246" spans="1:7" ht="15" customHeight="1">
      <c r="A1246" s="250">
        <v>28757</v>
      </c>
      <c r="B1246" s="251" t="s">
        <v>535</v>
      </c>
      <c r="C1246" s="251" t="s">
        <v>1385</v>
      </c>
      <c r="D1246" s="251" t="s">
        <v>843</v>
      </c>
      <c r="E1246" s="252">
        <v>16931</v>
      </c>
      <c r="F1246" s="251" t="s">
        <v>152</v>
      </c>
      <c r="G1246">
        <v>7</v>
      </c>
    </row>
    <row r="1247" spans="1:7" ht="15" customHeight="1">
      <c r="A1247" s="250">
        <v>14768</v>
      </c>
      <c r="B1247" s="251" t="s">
        <v>535</v>
      </c>
      <c r="C1247" s="251" t="s">
        <v>353</v>
      </c>
      <c r="D1247" s="251" t="s">
        <v>248</v>
      </c>
      <c r="E1247" s="252">
        <v>27574</v>
      </c>
      <c r="F1247" s="251" t="s">
        <v>152</v>
      </c>
      <c r="G1247">
        <v>7</v>
      </c>
    </row>
    <row r="1248" spans="1:7" ht="15" customHeight="1">
      <c r="A1248" s="250">
        <v>14846</v>
      </c>
      <c r="B1248" s="251" t="s">
        <v>535</v>
      </c>
      <c r="C1248" s="251" t="s">
        <v>466</v>
      </c>
      <c r="D1248" s="251" t="s">
        <v>1386</v>
      </c>
      <c r="E1248" s="252">
        <v>16052</v>
      </c>
      <c r="F1248" s="251" t="s">
        <v>152</v>
      </c>
      <c r="G1248">
        <v>7</v>
      </c>
    </row>
    <row r="1249" spans="1:7" ht="15" customHeight="1">
      <c r="A1249" s="250">
        <v>36565</v>
      </c>
      <c r="B1249" s="251" t="s">
        <v>535</v>
      </c>
      <c r="C1249" s="251" t="s">
        <v>337</v>
      </c>
      <c r="D1249" s="251" t="s">
        <v>250</v>
      </c>
      <c r="E1249" s="252">
        <v>22128</v>
      </c>
      <c r="F1249" s="251" t="s">
        <v>152</v>
      </c>
      <c r="G1249">
        <v>7</v>
      </c>
    </row>
    <row r="1250" spans="1:7" ht="15" customHeight="1">
      <c r="A1250" s="250">
        <v>39477</v>
      </c>
      <c r="B1250" s="251" t="s">
        <v>535</v>
      </c>
      <c r="C1250" s="251" t="s">
        <v>337</v>
      </c>
      <c r="D1250" s="251" t="s">
        <v>183</v>
      </c>
      <c r="E1250" s="252">
        <v>33968</v>
      </c>
      <c r="F1250" s="251" t="s">
        <v>152</v>
      </c>
      <c r="G1250">
        <v>7</v>
      </c>
    </row>
    <row r="1251" spans="1:7" ht="15" customHeight="1">
      <c r="A1251" s="250">
        <v>21565</v>
      </c>
      <c r="B1251" s="251" t="s">
        <v>535</v>
      </c>
      <c r="C1251" s="251" t="s">
        <v>337</v>
      </c>
      <c r="D1251" s="251" t="s">
        <v>166</v>
      </c>
      <c r="E1251" s="252">
        <v>31214</v>
      </c>
      <c r="F1251" s="251" t="s">
        <v>152</v>
      </c>
      <c r="G1251">
        <v>7</v>
      </c>
    </row>
    <row r="1252" spans="1:7" ht="15" customHeight="1">
      <c r="A1252" s="250">
        <v>37450</v>
      </c>
      <c r="B1252" s="251" t="s">
        <v>535</v>
      </c>
      <c r="C1252" s="251" t="s">
        <v>1387</v>
      </c>
      <c r="D1252" s="251" t="s">
        <v>285</v>
      </c>
      <c r="E1252" s="252">
        <v>32589</v>
      </c>
      <c r="F1252" s="251" t="s">
        <v>152</v>
      </c>
      <c r="G1252">
        <v>7</v>
      </c>
    </row>
    <row r="1253" spans="1:7" ht="15" customHeight="1">
      <c r="A1253" s="250">
        <v>40326</v>
      </c>
      <c r="B1253" s="251" t="s">
        <v>535</v>
      </c>
      <c r="C1253" s="251" t="s">
        <v>428</v>
      </c>
      <c r="D1253" s="251" t="s">
        <v>279</v>
      </c>
      <c r="E1253" s="252">
        <v>21021</v>
      </c>
      <c r="F1253" s="251" t="s">
        <v>152</v>
      </c>
      <c r="G1253">
        <v>7</v>
      </c>
    </row>
    <row r="1254" spans="1:7" ht="15" customHeight="1">
      <c r="A1254" s="250">
        <v>36559</v>
      </c>
      <c r="B1254" s="251" t="s">
        <v>535</v>
      </c>
      <c r="C1254" s="251" t="s">
        <v>631</v>
      </c>
      <c r="D1254" s="251" t="s">
        <v>183</v>
      </c>
      <c r="E1254" s="252">
        <v>33649</v>
      </c>
      <c r="F1254" s="251" t="s">
        <v>152</v>
      </c>
      <c r="G1254">
        <v>7</v>
      </c>
    </row>
    <row r="1255" spans="1:7" ht="15" customHeight="1">
      <c r="A1255" s="250">
        <v>40880</v>
      </c>
      <c r="B1255" s="251" t="s">
        <v>535</v>
      </c>
      <c r="C1255" s="251" t="s">
        <v>499</v>
      </c>
      <c r="D1255" s="251" t="s">
        <v>208</v>
      </c>
      <c r="E1255" s="252">
        <v>22751</v>
      </c>
      <c r="F1255" s="251" t="s">
        <v>152</v>
      </c>
      <c r="G1255">
        <v>7</v>
      </c>
    </row>
    <row r="1256" spans="1:7" ht="15" customHeight="1">
      <c r="A1256" s="250">
        <v>15272</v>
      </c>
      <c r="B1256" s="251" t="s">
        <v>535</v>
      </c>
      <c r="C1256" s="251" t="s">
        <v>1388</v>
      </c>
      <c r="D1256" s="251" t="s">
        <v>195</v>
      </c>
      <c r="E1256" s="252">
        <v>27671</v>
      </c>
      <c r="F1256" s="251" t="s">
        <v>152</v>
      </c>
      <c r="G1256">
        <v>7</v>
      </c>
    </row>
    <row r="1257" spans="1:7" ht="15" customHeight="1">
      <c r="A1257" s="250">
        <v>39482</v>
      </c>
      <c r="B1257" s="251" t="s">
        <v>535</v>
      </c>
      <c r="C1257" s="251" t="s">
        <v>338</v>
      </c>
      <c r="D1257" s="251" t="s">
        <v>394</v>
      </c>
      <c r="E1257" s="252">
        <v>24790</v>
      </c>
      <c r="F1257" s="251" t="s">
        <v>152</v>
      </c>
      <c r="G1257">
        <v>7</v>
      </c>
    </row>
    <row r="1258" spans="1:7" ht="15" customHeight="1">
      <c r="A1258" s="250">
        <v>15368</v>
      </c>
      <c r="B1258" s="251" t="s">
        <v>535</v>
      </c>
      <c r="C1258" s="251" t="s">
        <v>1389</v>
      </c>
      <c r="D1258" s="251" t="s">
        <v>153</v>
      </c>
      <c r="E1258" s="252">
        <v>32237</v>
      </c>
      <c r="F1258" s="251" t="s">
        <v>152</v>
      </c>
      <c r="G1258">
        <v>7</v>
      </c>
    </row>
    <row r="1259" spans="1:7" ht="15" customHeight="1">
      <c r="A1259" s="250">
        <v>35286</v>
      </c>
      <c r="B1259" s="251" t="s">
        <v>535</v>
      </c>
      <c r="C1259" s="251" t="s">
        <v>269</v>
      </c>
      <c r="D1259" s="251" t="s">
        <v>189</v>
      </c>
      <c r="E1259" s="252">
        <v>32488</v>
      </c>
      <c r="F1259" s="251" t="s">
        <v>152</v>
      </c>
      <c r="G1259">
        <v>7</v>
      </c>
    </row>
    <row r="1260" spans="1:7" ht="15" customHeight="1">
      <c r="A1260" s="250">
        <v>31976</v>
      </c>
      <c r="B1260" s="251" t="s">
        <v>535</v>
      </c>
      <c r="C1260" s="251" t="s">
        <v>1390</v>
      </c>
      <c r="D1260" s="251" t="s">
        <v>187</v>
      </c>
      <c r="E1260" s="252">
        <v>22370</v>
      </c>
      <c r="F1260" s="251" t="s">
        <v>152</v>
      </c>
      <c r="G1260">
        <v>7</v>
      </c>
    </row>
    <row r="1261" spans="1:7" ht="15" customHeight="1">
      <c r="A1261" s="250">
        <v>31978</v>
      </c>
      <c r="B1261" s="251" t="s">
        <v>535</v>
      </c>
      <c r="C1261" s="251" t="s">
        <v>1390</v>
      </c>
      <c r="D1261" s="251" t="s">
        <v>265</v>
      </c>
      <c r="E1261" s="252">
        <v>33474</v>
      </c>
      <c r="F1261" s="251" t="s">
        <v>152</v>
      </c>
      <c r="G1261">
        <v>7</v>
      </c>
    </row>
    <row r="1262" spans="1:7" ht="15" customHeight="1">
      <c r="A1262" s="250">
        <v>25081</v>
      </c>
      <c r="B1262" s="251" t="s">
        <v>535</v>
      </c>
      <c r="C1262" s="251" t="s">
        <v>1005</v>
      </c>
      <c r="D1262" s="251" t="s">
        <v>153</v>
      </c>
      <c r="E1262" s="252">
        <v>33028</v>
      </c>
      <c r="F1262" s="251" t="s">
        <v>152</v>
      </c>
      <c r="G1262">
        <v>7</v>
      </c>
    </row>
    <row r="1263" spans="1:7" ht="15" customHeight="1">
      <c r="A1263" s="250">
        <v>15524</v>
      </c>
      <c r="B1263" s="251" t="s">
        <v>535</v>
      </c>
      <c r="C1263" s="251" t="s">
        <v>1005</v>
      </c>
      <c r="D1263" s="251" t="s">
        <v>196</v>
      </c>
      <c r="E1263" s="252">
        <v>17662</v>
      </c>
      <c r="F1263" s="251" t="s">
        <v>152</v>
      </c>
      <c r="G1263">
        <v>7</v>
      </c>
    </row>
    <row r="1264" spans="1:7" ht="15" customHeight="1">
      <c r="A1264" s="250">
        <v>16168</v>
      </c>
      <c r="B1264" s="251" t="s">
        <v>535</v>
      </c>
      <c r="C1264" s="251" t="s">
        <v>382</v>
      </c>
      <c r="D1264" s="251" t="s">
        <v>229</v>
      </c>
      <c r="E1264" s="252">
        <v>32727</v>
      </c>
      <c r="F1264" s="251" t="s">
        <v>152</v>
      </c>
      <c r="G1264">
        <v>7</v>
      </c>
    </row>
    <row r="1265" spans="1:7" ht="15" customHeight="1">
      <c r="A1265" s="250">
        <v>15621</v>
      </c>
      <c r="B1265" s="251" t="s">
        <v>535</v>
      </c>
      <c r="C1265" s="251" t="s">
        <v>382</v>
      </c>
      <c r="D1265" s="251" t="s">
        <v>158</v>
      </c>
      <c r="E1265" s="252">
        <v>31938</v>
      </c>
      <c r="F1265" s="251" t="s">
        <v>152</v>
      </c>
      <c r="G1265">
        <v>7</v>
      </c>
    </row>
    <row r="1266" spans="1:7" ht="15" customHeight="1">
      <c r="A1266" s="250">
        <v>40327</v>
      </c>
      <c r="B1266" s="251" t="s">
        <v>535</v>
      </c>
      <c r="C1266" s="251" t="s">
        <v>382</v>
      </c>
      <c r="D1266" s="251" t="s">
        <v>158</v>
      </c>
      <c r="E1266" s="252">
        <v>25166</v>
      </c>
      <c r="F1266" s="251" t="s">
        <v>152</v>
      </c>
      <c r="G1266">
        <v>7</v>
      </c>
    </row>
    <row r="1267" spans="1:7" ht="15" customHeight="1">
      <c r="A1267" s="250">
        <v>36555</v>
      </c>
      <c r="B1267" s="251" t="s">
        <v>535</v>
      </c>
      <c r="C1267" s="251" t="s">
        <v>1391</v>
      </c>
      <c r="D1267" s="251" t="s">
        <v>201</v>
      </c>
      <c r="E1267" s="252">
        <v>32622</v>
      </c>
      <c r="F1267" s="251" t="s">
        <v>152</v>
      </c>
      <c r="G1267">
        <v>7</v>
      </c>
    </row>
    <row r="1268" spans="1:7" ht="15" customHeight="1">
      <c r="A1268" s="250">
        <v>36789</v>
      </c>
      <c r="B1268" s="251" t="s">
        <v>536</v>
      </c>
      <c r="C1268" s="251" t="s">
        <v>150</v>
      </c>
      <c r="D1268" s="251" t="s">
        <v>537</v>
      </c>
      <c r="E1268" s="252">
        <v>30837</v>
      </c>
      <c r="F1268" s="251" t="s">
        <v>152</v>
      </c>
      <c r="G1268">
        <v>8</v>
      </c>
    </row>
    <row r="1269" spans="1:7" ht="15" customHeight="1">
      <c r="A1269" s="250">
        <v>41324</v>
      </c>
      <c r="B1269" s="251" t="s">
        <v>536</v>
      </c>
      <c r="C1269" s="251" t="s">
        <v>150</v>
      </c>
      <c r="D1269" s="251" t="s">
        <v>187</v>
      </c>
      <c r="E1269" s="252">
        <v>17679</v>
      </c>
      <c r="F1269" s="251" t="s">
        <v>152</v>
      </c>
      <c r="G1269">
        <v>8</v>
      </c>
    </row>
    <row r="1270" spans="1:7" ht="15" customHeight="1">
      <c r="A1270" s="250">
        <v>24703</v>
      </c>
      <c r="B1270" s="251" t="s">
        <v>536</v>
      </c>
      <c r="C1270" s="251" t="s">
        <v>150</v>
      </c>
      <c r="D1270" s="251" t="s">
        <v>265</v>
      </c>
      <c r="E1270" s="252">
        <v>32719</v>
      </c>
      <c r="F1270" s="251" t="s">
        <v>152</v>
      </c>
      <c r="G1270">
        <v>8</v>
      </c>
    </row>
    <row r="1271" spans="1:7" ht="15" customHeight="1">
      <c r="A1271" s="250">
        <v>26679</v>
      </c>
      <c r="B1271" s="251" t="s">
        <v>536</v>
      </c>
      <c r="C1271" s="251" t="s">
        <v>340</v>
      </c>
      <c r="D1271" s="251" t="s">
        <v>448</v>
      </c>
      <c r="E1271" s="252">
        <v>30205</v>
      </c>
      <c r="F1271" s="251" t="s">
        <v>152</v>
      </c>
      <c r="G1271">
        <v>8</v>
      </c>
    </row>
    <row r="1272" spans="1:7" ht="15" customHeight="1">
      <c r="A1272" s="250">
        <v>38295</v>
      </c>
      <c r="B1272" s="251" t="s">
        <v>536</v>
      </c>
      <c r="C1272" s="251" t="s">
        <v>430</v>
      </c>
      <c r="D1272" s="251" t="s">
        <v>268</v>
      </c>
      <c r="E1272" s="252">
        <v>32808</v>
      </c>
      <c r="F1272" s="251" t="s">
        <v>152</v>
      </c>
      <c r="G1272">
        <v>8</v>
      </c>
    </row>
    <row r="1273" spans="1:7" ht="15" customHeight="1">
      <c r="A1273" s="250">
        <v>36213</v>
      </c>
      <c r="B1273" s="251" t="s">
        <v>536</v>
      </c>
      <c r="C1273" s="251" t="s">
        <v>538</v>
      </c>
      <c r="D1273" s="251" t="s">
        <v>183</v>
      </c>
      <c r="E1273" s="252">
        <v>25902</v>
      </c>
      <c r="F1273" s="251" t="s">
        <v>152</v>
      </c>
      <c r="G1273">
        <v>8</v>
      </c>
    </row>
    <row r="1274" spans="1:7" ht="15" customHeight="1">
      <c r="A1274" s="250">
        <v>33117</v>
      </c>
      <c r="B1274" s="251" t="s">
        <v>536</v>
      </c>
      <c r="C1274" s="251" t="s">
        <v>539</v>
      </c>
      <c r="D1274" s="251" t="s">
        <v>259</v>
      </c>
      <c r="E1274" s="252">
        <v>32232</v>
      </c>
      <c r="F1274" s="251" t="s">
        <v>152</v>
      </c>
      <c r="G1274">
        <v>8</v>
      </c>
    </row>
    <row r="1275" spans="1:7" ht="15" customHeight="1">
      <c r="A1275" s="250">
        <v>40792</v>
      </c>
      <c r="B1275" s="251" t="s">
        <v>536</v>
      </c>
      <c r="C1275" s="251" t="s">
        <v>156</v>
      </c>
      <c r="D1275" s="251" t="s">
        <v>224</v>
      </c>
      <c r="E1275" s="252">
        <v>23364</v>
      </c>
      <c r="F1275" s="251" t="s">
        <v>152</v>
      </c>
      <c r="G1275">
        <v>8</v>
      </c>
    </row>
    <row r="1276" spans="1:7" ht="15" customHeight="1">
      <c r="A1276" s="250">
        <v>36780</v>
      </c>
      <c r="B1276" s="251" t="s">
        <v>536</v>
      </c>
      <c r="C1276" s="251" t="s">
        <v>273</v>
      </c>
      <c r="D1276" s="251" t="s">
        <v>164</v>
      </c>
      <c r="E1276" s="252">
        <v>32772</v>
      </c>
      <c r="F1276" s="251" t="s">
        <v>152</v>
      </c>
      <c r="G1276">
        <v>8</v>
      </c>
    </row>
    <row r="1277" spans="1:7" ht="15" customHeight="1">
      <c r="A1277" s="250">
        <v>38266</v>
      </c>
      <c r="B1277" s="251" t="s">
        <v>536</v>
      </c>
      <c r="C1277" s="251" t="s">
        <v>413</v>
      </c>
      <c r="D1277" s="251" t="s">
        <v>271</v>
      </c>
      <c r="E1277" s="252">
        <v>33445</v>
      </c>
      <c r="F1277" s="251" t="s">
        <v>152</v>
      </c>
      <c r="G1277">
        <v>8</v>
      </c>
    </row>
    <row r="1278" spans="1:7" ht="15" customHeight="1">
      <c r="A1278" s="250">
        <v>800</v>
      </c>
      <c r="B1278" s="251" t="s">
        <v>536</v>
      </c>
      <c r="C1278" s="251" t="s">
        <v>540</v>
      </c>
      <c r="D1278" s="251" t="s">
        <v>201</v>
      </c>
      <c r="E1278" s="252">
        <v>16250</v>
      </c>
      <c r="F1278" s="251" t="s">
        <v>152</v>
      </c>
      <c r="G1278">
        <v>8</v>
      </c>
    </row>
    <row r="1279" spans="1:7" ht="15" customHeight="1">
      <c r="A1279" s="250">
        <v>31226</v>
      </c>
      <c r="B1279" s="251" t="s">
        <v>536</v>
      </c>
      <c r="C1279" s="251" t="s">
        <v>541</v>
      </c>
      <c r="D1279" s="251" t="s">
        <v>164</v>
      </c>
      <c r="E1279" s="252">
        <v>32669</v>
      </c>
      <c r="F1279" s="251" t="s">
        <v>152</v>
      </c>
      <c r="G1279">
        <v>8</v>
      </c>
    </row>
    <row r="1280" spans="1:7" ht="15" customHeight="1">
      <c r="A1280" s="250">
        <v>38269</v>
      </c>
      <c r="B1280" s="251" t="s">
        <v>536</v>
      </c>
      <c r="C1280" s="251" t="s">
        <v>542</v>
      </c>
      <c r="D1280" s="251" t="s">
        <v>153</v>
      </c>
      <c r="E1280" s="252">
        <v>31652</v>
      </c>
      <c r="F1280" s="251" t="s">
        <v>152</v>
      </c>
      <c r="G1280">
        <v>8</v>
      </c>
    </row>
    <row r="1281" spans="1:7" ht="15" customHeight="1">
      <c r="A1281" s="250">
        <v>1501</v>
      </c>
      <c r="B1281" s="251" t="s">
        <v>536</v>
      </c>
      <c r="C1281" s="251" t="s">
        <v>543</v>
      </c>
      <c r="D1281" s="251" t="s">
        <v>176</v>
      </c>
      <c r="E1281" s="252">
        <v>32085</v>
      </c>
      <c r="F1281" s="251" t="s">
        <v>152</v>
      </c>
      <c r="G1281">
        <v>8</v>
      </c>
    </row>
    <row r="1282" spans="1:7" ht="15" customHeight="1">
      <c r="A1282" s="250">
        <v>38265</v>
      </c>
      <c r="B1282" s="251" t="s">
        <v>536</v>
      </c>
      <c r="C1282" s="251" t="s">
        <v>544</v>
      </c>
      <c r="D1282" s="251" t="s">
        <v>329</v>
      </c>
      <c r="E1282" s="252">
        <v>32647</v>
      </c>
      <c r="F1282" s="251" t="s">
        <v>152</v>
      </c>
      <c r="G1282">
        <v>8</v>
      </c>
    </row>
    <row r="1283" spans="1:7" ht="15" customHeight="1">
      <c r="A1283" s="250">
        <v>29446</v>
      </c>
      <c r="B1283" s="251" t="s">
        <v>536</v>
      </c>
      <c r="C1283" s="251" t="s">
        <v>545</v>
      </c>
      <c r="D1283" s="251" t="s">
        <v>200</v>
      </c>
      <c r="E1283" s="252">
        <v>33171</v>
      </c>
      <c r="F1283" s="251" t="s">
        <v>152</v>
      </c>
      <c r="G1283">
        <v>8</v>
      </c>
    </row>
    <row r="1284" spans="1:7" ht="15" customHeight="1">
      <c r="A1284" s="250">
        <v>1811</v>
      </c>
      <c r="B1284" s="251" t="s">
        <v>536</v>
      </c>
      <c r="C1284" s="251" t="s">
        <v>169</v>
      </c>
      <c r="D1284" s="251" t="s">
        <v>228</v>
      </c>
      <c r="E1284" s="252">
        <v>19088</v>
      </c>
      <c r="F1284" s="251" t="s">
        <v>152</v>
      </c>
      <c r="G1284">
        <v>8</v>
      </c>
    </row>
    <row r="1285" spans="1:7" ht="15" customHeight="1">
      <c r="A1285" s="250">
        <v>38267</v>
      </c>
      <c r="B1285" s="251" t="s">
        <v>536</v>
      </c>
      <c r="C1285" s="251" t="s">
        <v>169</v>
      </c>
      <c r="D1285" s="251" t="s">
        <v>286</v>
      </c>
      <c r="E1285" s="252">
        <v>20800</v>
      </c>
      <c r="F1285" s="251" t="s">
        <v>152</v>
      </c>
      <c r="G1285">
        <v>8</v>
      </c>
    </row>
    <row r="1286" spans="1:7" ht="15" customHeight="1">
      <c r="A1286" s="250">
        <v>23120</v>
      </c>
      <c r="B1286" s="251" t="s">
        <v>536</v>
      </c>
      <c r="C1286" s="251" t="s">
        <v>171</v>
      </c>
      <c r="D1286" s="251" t="s">
        <v>265</v>
      </c>
      <c r="E1286" s="252">
        <v>32445</v>
      </c>
      <c r="F1286" s="251" t="s">
        <v>152</v>
      </c>
      <c r="G1286">
        <v>8</v>
      </c>
    </row>
    <row r="1287" spans="1:7" ht="15" customHeight="1">
      <c r="A1287" s="250">
        <v>41328</v>
      </c>
      <c r="B1287" s="251" t="s">
        <v>536</v>
      </c>
      <c r="C1287" s="251" t="s">
        <v>546</v>
      </c>
      <c r="D1287" s="251" t="s">
        <v>547</v>
      </c>
      <c r="E1287" s="252">
        <v>26057</v>
      </c>
      <c r="F1287" s="251" t="s">
        <v>152</v>
      </c>
      <c r="G1287">
        <v>8</v>
      </c>
    </row>
    <row r="1288" spans="1:7" ht="15" customHeight="1">
      <c r="A1288" s="250">
        <v>20765</v>
      </c>
      <c r="B1288" s="251" t="s">
        <v>536</v>
      </c>
      <c r="C1288" s="251" t="s">
        <v>416</v>
      </c>
      <c r="D1288" s="251" t="s">
        <v>183</v>
      </c>
      <c r="E1288" s="252">
        <v>32241</v>
      </c>
      <c r="F1288" s="251" t="s">
        <v>152</v>
      </c>
      <c r="G1288">
        <v>8</v>
      </c>
    </row>
    <row r="1289" spans="1:7" ht="15" customHeight="1">
      <c r="A1289" s="250">
        <v>26690</v>
      </c>
      <c r="B1289" s="251" t="s">
        <v>536</v>
      </c>
      <c r="C1289" s="251" t="s">
        <v>416</v>
      </c>
      <c r="D1289" s="251" t="s">
        <v>200</v>
      </c>
      <c r="E1289" s="252">
        <v>22194</v>
      </c>
      <c r="F1289" s="251" t="s">
        <v>152</v>
      </c>
      <c r="G1289">
        <v>8</v>
      </c>
    </row>
    <row r="1290" spans="1:7" ht="15" customHeight="1">
      <c r="A1290" s="250">
        <v>24719</v>
      </c>
      <c r="B1290" s="251" t="s">
        <v>536</v>
      </c>
      <c r="C1290" s="251" t="s">
        <v>548</v>
      </c>
      <c r="D1290" s="251" t="s">
        <v>183</v>
      </c>
      <c r="E1290" s="252">
        <v>32776</v>
      </c>
      <c r="F1290" s="251" t="s">
        <v>152</v>
      </c>
      <c r="G1290">
        <v>8</v>
      </c>
    </row>
    <row r="1291" spans="1:7" ht="15" customHeight="1">
      <c r="A1291" s="250">
        <v>24720</v>
      </c>
      <c r="B1291" s="251" t="s">
        <v>536</v>
      </c>
      <c r="C1291" s="251" t="s">
        <v>548</v>
      </c>
      <c r="D1291" s="251" t="s">
        <v>279</v>
      </c>
      <c r="E1291" s="252">
        <v>20501</v>
      </c>
      <c r="F1291" s="251" t="s">
        <v>152</v>
      </c>
      <c r="G1291">
        <v>8</v>
      </c>
    </row>
    <row r="1292" spans="1:7" ht="15" customHeight="1">
      <c r="A1292" s="250">
        <v>33127</v>
      </c>
      <c r="B1292" s="251" t="s">
        <v>536</v>
      </c>
      <c r="C1292" s="251" t="s">
        <v>548</v>
      </c>
      <c r="D1292" s="251" t="s">
        <v>265</v>
      </c>
      <c r="E1292" s="252">
        <v>33652</v>
      </c>
      <c r="F1292" s="251" t="s">
        <v>152</v>
      </c>
      <c r="G1292">
        <v>8</v>
      </c>
    </row>
    <row r="1293" spans="1:7" ht="15" customHeight="1">
      <c r="A1293" s="250">
        <v>38280</v>
      </c>
      <c r="B1293" s="251" t="s">
        <v>536</v>
      </c>
      <c r="C1293" s="251" t="s">
        <v>549</v>
      </c>
      <c r="D1293" s="251" t="s">
        <v>311</v>
      </c>
      <c r="E1293" s="252">
        <v>34169</v>
      </c>
      <c r="F1293" s="251" t="s">
        <v>152</v>
      </c>
      <c r="G1293">
        <v>8</v>
      </c>
    </row>
    <row r="1294" spans="1:7" ht="15" customHeight="1">
      <c r="A1294" s="250">
        <v>40435</v>
      </c>
      <c r="B1294" s="251" t="s">
        <v>536</v>
      </c>
      <c r="C1294" s="251" t="s">
        <v>550</v>
      </c>
      <c r="D1294" s="251" t="s">
        <v>220</v>
      </c>
      <c r="E1294" s="252">
        <v>26793</v>
      </c>
      <c r="F1294" s="251" t="s">
        <v>152</v>
      </c>
      <c r="G1294">
        <v>8</v>
      </c>
    </row>
    <row r="1295" spans="1:7" ht="15" customHeight="1">
      <c r="A1295" s="250">
        <v>2662</v>
      </c>
      <c r="B1295" s="251" t="s">
        <v>536</v>
      </c>
      <c r="C1295" s="251" t="s">
        <v>280</v>
      </c>
      <c r="D1295" s="251" t="s">
        <v>551</v>
      </c>
      <c r="E1295" s="252">
        <v>29462</v>
      </c>
      <c r="F1295" s="251" t="s">
        <v>152</v>
      </c>
      <c r="G1295">
        <v>8</v>
      </c>
    </row>
    <row r="1296" spans="1:7" ht="15" customHeight="1">
      <c r="A1296" s="250">
        <v>2660</v>
      </c>
      <c r="B1296" s="251" t="s">
        <v>536</v>
      </c>
      <c r="C1296" s="251" t="s">
        <v>280</v>
      </c>
      <c r="D1296" s="251" t="s">
        <v>163</v>
      </c>
      <c r="E1296" s="252">
        <v>17518</v>
      </c>
      <c r="F1296" s="251" t="s">
        <v>152</v>
      </c>
      <c r="G1296">
        <v>8</v>
      </c>
    </row>
    <row r="1297" spans="1:7" ht="15" customHeight="1">
      <c r="A1297" s="250">
        <v>35294</v>
      </c>
      <c r="B1297" s="251" t="s">
        <v>536</v>
      </c>
      <c r="C1297" s="251" t="s">
        <v>552</v>
      </c>
      <c r="D1297" s="251" t="s">
        <v>308</v>
      </c>
      <c r="E1297" s="252">
        <v>32385</v>
      </c>
      <c r="F1297" s="251" t="s">
        <v>152</v>
      </c>
      <c r="G1297">
        <v>8</v>
      </c>
    </row>
    <row r="1298" spans="1:7" ht="15" customHeight="1">
      <c r="A1298" s="250">
        <v>29448</v>
      </c>
      <c r="B1298" s="251" t="s">
        <v>536</v>
      </c>
      <c r="C1298" s="251" t="s">
        <v>500</v>
      </c>
      <c r="D1298" s="251" t="s">
        <v>153</v>
      </c>
      <c r="E1298" s="252">
        <v>33255</v>
      </c>
      <c r="F1298" s="251" t="s">
        <v>152</v>
      </c>
      <c r="G1298">
        <v>8</v>
      </c>
    </row>
    <row r="1299" spans="1:7" ht="15" customHeight="1">
      <c r="A1299" s="250">
        <v>38278</v>
      </c>
      <c r="B1299" s="251" t="s">
        <v>536</v>
      </c>
      <c r="C1299" s="251" t="s">
        <v>184</v>
      </c>
      <c r="D1299" s="251" t="s">
        <v>202</v>
      </c>
      <c r="E1299" s="252">
        <v>33146</v>
      </c>
      <c r="F1299" s="251" t="s">
        <v>152</v>
      </c>
      <c r="G1299">
        <v>8</v>
      </c>
    </row>
    <row r="1300" spans="1:7" ht="15" customHeight="1">
      <c r="A1300" s="250">
        <v>35310</v>
      </c>
      <c r="B1300" s="251" t="s">
        <v>536</v>
      </c>
      <c r="C1300" s="251" t="s">
        <v>553</v>
      </c>
      <c r="D1300" s="251" t="s">
        <v>483</v>
      </c>
      <c r="E1300" s="252">
        <v>33360</v>
      </c>
      <c r="F1300" s="251" t="s">
        <v>152</v>
      </c>
      <c r="G1300">
        <v>8</v>
      </c>
    </row>
    <row r="1301" spans="1:7" ht="15" customHeight="1">
      <c r="A1301" s="250">
        <v>40432</v>
      </c>
      <c r="B1301" s="251" t="s">
        <v>536</v>
      </c>
      <c r="C1301" s="251" t="s">
        <v>479</v>
      </c>
      <c r="D1301" s="251" t="s">
        <v>217</v>
      </c>
      <c r="E1301" s="252">
        <v>32816</v>
      </c>
      <c r="F1301" s="251" t="s">
        <v>152</v>
      </c>
      <c r="G1301">
        <v>8</v>
      </c>
    </row>
    <row r="1302" spans="1:7" ht="15" customHeight="1">
      <c r="A1302" s="250">
        <v>3311</v>
      </c>
      <c r="B1302" s="251" t="s">
        <v>536</v>
      </c>
      <c r="C1302" s="251" t="s">
        <v>554</v>
      </c>
      <c r="D1302" s="251" t="s">
        <v>167</v>
      </c>
      <c r="E1302" s="252">
        <v>10793</v>
      </c>
      <c r="F1302" s="251" t="s">
        <v>152</v>
      </c>
      <c r="G1302">
        <v>8</v>
      </c>
    </row>
    <row r="1303" spans="1:7" ht="15" customHeight="1">
      <c r="A1303" s="250">
        <v>3379</v>
      </c>
      <c r="B1303" s="251" t="s">
        <v>536</v>
      </c>
      <c r="C1303" s="251" t="s">
        <v>555</v>
      </c>
      <c r="D1303" s="251" t="s">
        <v>200</v>
      </c>
      <c r="E1303" s="252">
        <v>24224</v>
      </c>
      <c r="F1303" s="251" t="s">
        <v>152</v>
      </c>
      <c r="G1303">
        <v>8</v>
      </c>
    </row>
    <row r="1304" spans="1:7" ht="15" customHeight="1">
      <c r="A1304" s="250">
        <v>3377</v>
      </c>
      <c r="B1304" s="251" t="s">
        <v>536</v>
      </c>
      <c r="C1304" s="251" t="s">
        <v>556</v>
      </c>
      <c r="D1304" s="251" t="s">
        <v>187</v>
      </c>
      <c r="E1304" s="252">
        <v>22970</v>
      </c>
      <c r="F1304" s="251" t="s">
        <v>152</v>
      </c>
      <c r="G1304">
        <v>8</v>
      </c>
    </row>
    <row r="1305" spans="1:7" ht="15" customHeight="1">
      <c r="A1305" s="250">
        <v>3378</v>
      </c>
      <c r="B1305" s="251" t="s">
        <v>536</v>
      </c>
      <c r="C1305" s="251" t="s">
        <v>557</v>
      </c>
      <c r="D1305" s="251" t="s">
        <v>187</v>
      </c>
      <c r="E1305" s="252">
        <v>13672</v>
      </c>
      <c r="F1305" s="251" t="s">
        <v>152</v>
      </c>
      <c r="G1305">
        <v>8</v>
      </c>
    </row>
    <row r="1306" spans="1:7" ht="15" customHeight="1">
      <c r="A1306" s="250">
        <v>41325</v>
      </c>
      <c r="B1306" s="251" t="s">
        <v>536</v>
      </c>
      <c r="C1306" s="251" t="s">
        <v>391</v>
      </c>
      <c r="D1306" s="251" t="s">
        <v>230</v>
      </c>
      <c r="E1306" s="252">
        <v>33320</v>
      </c>
      <c r="F1306" s="251" t="s">
        <v>152</v>
      </c>
      <c r="G1306">
        <v>8</v>
      </c>
    </row>
    <row r="1307" spans="1:7" ht="15" customHeight="1">
      <c r="A1307" s="250">
        <v>3712</v>
      </c>
      <c r="B1307" s="251" t="s">
        <v>536</v>
      </c>
      <c r="C1307" s="251" t="s">
        <v>558</v>
      </c>
      <c r="D1307" s="251" t="s">
        <v>335</v>
      </c>
      <c r="E1307" s="252">
        <v>23307</v>
      </c>
      <c r="F1307" s="251" t="s">
        <v>152</v>
      </c>
      <c r="G1307">
        <v>8</v>
      </c>
    </row>
    <row r="1308" spans="1:7" ht="15" customHeight="1">
      <c r="A1308" s="250">
        <v>24724</v>
      </c>
      <c r="B1308" s="251" t="s">
        <v>536</v>
      </c>
      <c r="C1308" s="251" t="s">
        <v>559</v>
      </c>
      <c r="D1308" s="251" t="s">
        <v>560</v>
      </c>
      <c r="E1308" s="252">
        <v>32964</v>
      </c>
      <c r="F1308" s="251" t="s">
        <v>152</v>
      </c>
      <c r="G1308">
        <v>8</v>
      </c>
    </row>
    <row r="1309" spans="1:7" ht="15" customHeight="1">
      <c r="A1309" s="250">
        <v>38263</v>
      </c>
      <c r="B1309" s="251" t="s">
        <v>536</v>
      </c>
      <c r="C1309" s="251" t="s">
        <v>561</v>
      </c>
      <c r="D1309" s="251" t="s">
        <v>279</v>
      </c>
      <c r="E1309" s="252">
        <v>32431</v>
      </c>
      <c r="F1309" s="251" t="s">
        <v>152</v>
      </c>
      <c r="G1309">
        <v>8</v>
      </c>
    </row>
    <row r="1310" spans="1:7" ht="15" customHeight="1">
      <c r="A1310" s="250">
        <v>4065</v>
      </c>
      <c r="B1310" s="251" t="s">
        <v>536</v>
      </c>
      <c r="C1310" s="251" t="s">
        <v>562</v>
      </c>
      <c r="D1310" s="251" t="s">
        <v>224</v>
      </c>
      <c r="E1310" s="252">
        <v>32410</v>
      </c>
      <c r="F1310" s="251" t="s">
        <v>152</v>
      </c>
      <c r="G1310">
        <v>8</v>
      </c>
    </row>
    <row r="1311" spans="1:7" ht="15" customHeight="1">
      <c r="A1311" s="250">
        <v>38271</v>
      </c>
      <c r="B1311" s="251" t="s">
        <v>536</v>
      </c>
      <c r="C1311" s="251" t="s">
        <v>563</v>
      </c>
      <c r="D1311" s="251" t="s">
        <v>357</v>
      </c>
      <c r="E1311" s="252">
        <v>33406</v>
      </c>
      <c r="F1311" s="251" t="s">
        <v>152</v>
      </c>
      <c r="G1311">
        <v>8</v>
      </c>
    </row>
    <row r="1312" spans="1:7" ht="15" customHeight="1">
      <c r="A1312" s="250">
        <v>38272</v>
      </c>
      <c r="B1312" s="251" t="s">
        <v>536</v>
      </c>
      <c r="C1312" s="251" t="s">
        <v>563</v>
      </c>
      <c r="D1312" s="251" t="s">
        <v>176</v>
      </c>
      <c r="E1312" s="252">
        <v>33406</v>
      </c>
      <c r="F1312" s="251" t="s">
        <v>152</v>
      </c>
      <c r="G1312">
        <v>8</v>
      </c>
    </row>
    <row r="1313" spans="1:7" ht="15" customHeight="1">
      <c r="A1313" s="250">
        <v>38283</v>
      </c>
      <c r="B1313" s="251" t="s">
        <v>536</v>
      </c>
      <c r="C1313" s="251" t="s">
        <v>564</v>
      </c>
      <c r="D1313" s="251" t="s">
        <v>298</v>
      </c>
      <c r="E1313" s="252">
        <v>33966</v>
      </c>
      <c r="F1313" s="251" t="s">
        <v>152</v>
      </c>
      <c r="G1313">
        <v>8</v>
      </c>
    </row>
    <row r="1314" spans="1:7" ht="15" customHeight="1">
      <c r="A1314" s="250">
        <v>38274</v>
      </c>
      <c r="B1314" s="251" t="s">
        <v>536</v>
      </c>
      <c r="C1314" s="251" t="s">
        <v>565</v>
      </c>
      <c r="D1314" s="251" t="s">
        <v>164</v>
      </c>
      <c r="E1314" s="252">
        <v>33336</v>
      </c>
      <c r="F1314" s="251" t="s">
        <v>152</v>
      </c>
      <c r="G1314">
        <v>8</v>
      </c>
    </row>
    <row r="1315" spans="1:7" ht="15" customHeight="1">
      <c r="A1315" s="250">
        <v>35296</v>
      </c>
      <c r="B1315" s="251" t="s">
        <v>536</v>
      </c>
      <c r="C1315" s="251" t="s">
        <v>566</v>
      </c>
      <c r="D1315" s="251" t="s">
        <v>220</v>
      </c>
      <c r="E1315" s="252">
        <v>21579</v>
      </c>
      <c r="F1315" s="251" t="s">
        <v>152</v>
      </c>
      <c r="G1315">
        <v>8</v>
      </c>
    </row>
    <row r="1316" spans="1:7" ht="15" customHeight="1">
      <c r="A1316" s="250">
        <v>33110</v>
      </c>
      <c r="B1316" s="251" t="s">
        <v>536</v>
      </c>
      <c r="C1316" s="251" t="s">
        <v>567</v>
      </c>
      <c r="D1316" s="251" t="s">
        <v>249</v>
      </c>
      <c r="E1316" s="252">
        <v>33395</v>
      </c>
      <c r="F1316" s="251" t="s">
        <v>152</v>
      </c>
      <c r="G1316">
        <v>8</v>
      </c>
    </row>
    <row r="1317" spans="1:7" ht="15" customHeight="1">
      <c r="A1317" s="250">
        <v>36214</v>
      </c>
      <c r="B1317" s="251" t="s">
        <v>536</v>
      </c>
      <c r="C1317" s="251" t="s">
        <v>568</v>
      </c>
      <c r="D1317" s="251" t="s">
        <v>173</v>
      </c>
      <c r="E1317" s="252">
        <v>12559</v>
      </c>
      <c r="F1317" s="251" t="s">
        <v>152</v>
      </c>
      <c r="G1317">
        <v>8</v>
      </c>
    </row>
    <row r="1318" spans="1:7" ht="15" customHeight="1">
      <c r="A1318" s="250">
        <v>29455</v>
      </c>
      <c r="B1318" s="251" t="s">
        <v>536</v>
      </c>
      <c r="C1318" s="251" t="s">
        <v>569</v>
      </c>
      <c r="D1318" s="251" t="s">
        <v>570</v>
      </c>
      <c r="E1318" s="252">
        <v>33146</v>
      </c>
      <c r="F1318" s="251" t="s">
        <v>152</v>
      </c>
      <c r="G1318">
        <v>8</v>
      </c>
    </row>
    <row r="1319" spans="1:7" ht="15" customHeight="1">
      <c r="A1319" s="250">
        <v>29454</v>
      </c>
      <c r="B1319" s="251" t="s">
        <v>536</v>
      </c>
      <c r="C1319" s="251" t="s">
        <v>569</v>
      </c>
      <c r="D1319" s="251" t="s">
        <v>223</v>
      </c>
      <c r="E1319" s="252">
        <v>21854</v>
      </c>
      <c r="F1319" s="251" t="s">
        <v>152</v>
      </c>
      <c r="G1319">
        <v>8</v>
      </c>
    </row>
    <row r="1320" spans="1:7" ht="15" customHeight="1">
      <c r="A1320" s="250">
        <v>42110</v>
      </c>
      <c r="B1320" s="251" t="s">
        <v>536</v>
      </c>
      <c r="C1320" s="251" t="s">
        <v>210</v>
      </c>
      <c r="D1320" s="251" t="s">
        <v>237</v>
      </c>
      <c r="E1320" s="252">
        <v>23143</v>
      </c>
      <c r="F1320" s="251" t="s">
        <v>152</v>
      </c>
      <c r="G1320">
        <v>8</v>
      </c>
    </row>
    <row r="1321" spans="1:7" ht="15" customHeight="1">
      <c r="A1321" s="250">
        <v>27608</v>
      </c>
      <c r="B1321" s="251" t="s">
        <v>536</v>
      </c>
      <c r="C1321" s="251" t="s">
        <v>571</v>
      </c>
      <c r="D1321" s="251" t="s">
        <v>229</v>
      </c>
      <c r="E1321" s="252">
        <v>30950</v>
      </c>
      <c r="F1321" s="251" t="s">
        <v>152</v>
      </c>
      <c r="G1321">
        <v>8</v>
      </c>
    </row>
    <row r="1322" spans="1:7" ht="15" customHeight="1">
      <c r="A1322" s="250">
        <v>37282</v>
      </c>
      <c r="B1322" s="251" t="s">
        <v>536</v>
      </c>
      <c r="C1322" s="251" t="s">
        <v>572</v>
      </c>
      <c r="D1322" s="251" t="s">
        <v>249</v>
      </c>
      <c r="E1322" s="252">
        <v>33128</v>
      </c>
      <c r="F1322" s="251" t="s">
        <v>152</v>
      </c>
      <c r="G1322">
        <v>8</v>
      </c>
    </row>
    <row r="1323" spans="1:7" ht="15" customHeight="1">
      <c r="A1323" s="250">
        <v>31557</v>
      </c>
      <c r="B1323" s="251" t="s">
        <v>536</v>
      </c>
      <c r="C1323" s="251" t="s">
        <v>573</v>
      </c>
      <c r="D1323" s="251" t="s">
        <v>153</v>
      </c>
      <c r="E1323" s="252">
        <v>32998</v>
      </c>
      <c r="F1323" s="251" t="s">
        <v>152</v>
      </c>
      <c r="G1323">
        <v>8</v>
      </c>
    </row>
    <row r="1324" spans="1:7" ht="15" customHeight="1">
      <c r="A1324" s="250">
        <v>5532</v>
      </c>
      <c r="B1324" s="251" t="s">
        <v>536</v>
      </c>
      <c r="C1324" s="251" t="s">
        <v>574</v>
      </c>
      <c r="D1324" s="251" t="s">
        <v>187</v>
      </c>
      <c r="E1324" s="252">
        <v>18216</v>
      </c>
      <c r="F1324" s="251" t="s">
        <v>152</v>
      </c>
      <c r="G1324">
        <v>8</v>
      </c>
    </row>
    <row r="1325" spans="1:7" ht="15" customHeight="1">
      <c r="A1325" s="250">
        <v>5579</v>
      </c>
      <c r="B1325" s="251" t="s">
        <v>536</v>
      </c>
      <c r="C1325" s="251" t="s">
        <v>361</v>
      </c>
      <c r="D1325" s="251" t="s">
        <v>226</v>
      </c>
      <c r="E1325" s="252">
        <v>15498</v>
      </c>
      <c r="F1325" s="251" t="s">
        <v>152</v>
      </c>
      <c r="G1325">
        <v>8</v>
      </c>
    </row>
    <row r="1326" spans="1:7" ht="15" customHeight="1">
      <c r="A1326" s="250">
        <v>38270</v>
      </c>
      <c r="B1326" s="251" t="s">
        <v>536</v>
      </c>
      <c r="C1326" s="251" t="s">
        <v>575</v>
      </c>
      <c r="D1326" s="251" t="s">
        <v>200</v>
      </c>
      <c r="E1326" s="252">
        <v>27204</v>
      </c>
      <c r="F1326" s="251" t="s">
        <v>152</v>
      </c>
      <c r="G1326">
        <v>8</v>
      </c>
    </row>
    <row r="1327" spans="1:7" ht="15" customHeight="1">
      <c r="A1327" s="250">
        <v>37274</v>
      </c>
      <c r="B1327" s="251" t="s">
        <v>536</v>
      </c>
      <c r="C1327" s="251" t="s">
        <v>576</v>
      </c>
      <c r="D1327" s="251" t="s">
        <v>183</v>
      </c>
      <c r="E1327" s="252">
        <v>32655</v>
      </c>
      <c r="F1327" s="251" t="s">
        <v>152</v>
      </c>
      <c r="G1327">
        <v>8</v>
      </c>
    </row>
    <row r="1328" spans="1:7" ht="15" customHeight="1">
      <c r="A1328" s="250">
        <v>38277</v>
      </c>
      <c r="B1328" s="251" t="s">
        <v>536</v>
      </c>
      <c r="C1328" s="251" t="s">
        <v>494</v>
      </c>
      <c r="D1328" s="251" t="s">
        <v>192</v>
      </c>
      <c r="E1328" s="252">
        <v>33009</v>
      </c>
      <c r="F1328" s="251" t="s">
        <v>152</v>
      </c>
      <c r="G1328">
        <v>8</v>
      </c>
    </row>
    <row r="1329" spans="1:7" ht="15" customHeight="1">
      <c r="A1329" s="250">
        <v>5888</v>
      </c>
      <c r="B1329" s="251" t="s">
        <v>536</v>
      </c>
      <c r="C1329" s="251" t="s">
        <v>374</v>
      </c>
      <c r="D1329" s="251" t="s">
        <v>252</v>
      </c>
      <c r="E1329" s="252">
        <v>29232</v>
      </c>
      <c r="F1329" s="251" t="s">
        <v>152</v>
      </c>
      <c r="G1329">
        <v>8</v>
      </c>
    </row>
    <row r="1330" spans="1:7" ht="15" customHeight="1">
      <c r="A1330" s="250">
        <v>5935</v>
      </c>
      <c r="B1330" s="251" t="s">
        <v>536</v>
      </c>
      <c r="C1330" s="251" t="s">
        <v>443</v>
      </c>
      <c r="D1330" s="251" t="s">
        <v>375</v>
      </c>
      <c r="E1330" s="252">
        <v>31064</v>
      </c>
      <c r="F1330" s="251" t="s">
        <v>152</v>
      </c>
      <c r="G1330">
        <v>8</v>
      </c>
    </row>
    <row r="1331" spans="1:7" ht="15" customHeight="1">
      <c r="A1331" s="250">
        <v>24732</v>
      </c>
      <c r="B1331" s="251" t="s">
        <v>536</v>
      </c>
      <c r="C1331" s="251" t="s">
        <v>577</v>
      </c>
      <c r="D1331" s="251" t="s">
        <v>278</v>
      </c>
      <c r="E1331" s="252">
        <v>32806</v>
      </c>
      <c r="F1331" s="251" t="s">
        <v>152</v>
      </c>
      <c r="G1331">
        <v>8</v>
      </c>
    </row>
    <row r="1332" spans="1:7" ht="15" customHeight="1">
      <c r="A1332" s="250">
        <v>29460</v>
      </c>
      <c r="B1332" s="251" t="s">
        <v>536</v>
      </c>
      <c r="C1332" s="251" t="s">
        <v>577</v>
      </c>
      <c r="D1332" s="251" t="s">
        <v>181</v>
      </c>
      <c r="E1332" s="252">
        <v>32187</v>
      </c>
      <c r="F1332" s="251" t="s">
        <v>152</v>
      </c>
      <c r="G1332">
        <v>8</v>
      </c>
    </row>
    <row r="1333" spans="1:7" ht="15" customHeight="1">
      <c r="A1333" s="250">
        <v>6085</v>
      </c>
      <c r="B1333" s="251" t="s">
        <v>536</v>
      </c>
      <c r="C1333" s="251" t="s">
        <v>578</v>
      </c>
      <c r="D1333" s="251" t="s">
        <v>199</v>
      </c>
      <c r="E1333" s="252">
        <v>24343</v>
      </c>
      <c r="F1333" s="251" t="s">
        <v>152</v>
      </c>
      <c r="G1333">
        <v>8</v>
      </c>
    </row>
    <row r="1334" spans="1:7" ht="15" customHeight="1">
      <c r="A1334" s="250">
        <v>33108</v>
      </c>
      <c r="B1334" s="251" t="s">
        <v>536</v>
      </c>
      <c r="C1334" s="251" t="s">
        <v>579</v>
      </c>
      <c r="D1334" s="251" t="s">
        <v>279</v>
      </c>
      <c r="E1334" s="252">
        <v>16553</v>
      </c>
      <c r="F1334" s="251" t="s">
        <v>152</v>
      </c>
      <c r="G1334">
        <v>8</v>
      </c>
    </row>
    <row r="1335" spans="1:7" ht="15" customHeight="1">
      <c r="A1335" s="250">
        <v>33125</v>
      </c>
      <c r="B1335" s="251" t="s">
        <v>536</v>
      </c>
      <c r="C1335" s="251" t="s">
        <v>289</v>
      </c>
      <c r="D1335" s="251" t="s">
        <v>200</v>
      </c>
      <c r="E1335" s="252">
        <v>32194</v>
      </c>
      <c r="F1335" s="251" t="s">
        <v>152</v>
      </c>
      <c r="G1335">
        <v>8</v>
      </c>
    </row>
    <row r="1336" spans="1:7" ht="15" customHeight="1">
      <c r="A1336" s="250">
        <v>33105</v>
      </c>
      <c r="B1336" s="251" t="s">
        <v>536</v>
      </c>
      <c r="C1336" s="251" t="s">
        <v>580</v>
      </c>
      <c r="D1336" s="251" t="s">
        <v>153</v>
      </c>
      <c r="E1336" s="252">
        <v>25475</v>
      </c>
      <c r="F1336" s="251" t="s">
        <v>152</v>
      </c>
      <c r="G1336">
        <v>8</v>
      </c>
    </row>
    <row r="1337" spans="1:7" ht="15" customHeight="1">
      <c r="A1337" s="250">
        <v>6613</v>
      </c>
      <c r="B1337" s="251" t="s">
        <v>536</v>
      </c>
      <c r="C1337" s="251" t="s">
        <v>581</v>
      </c>
      <c r="D1337" s="251" t="s">
        <v>463</v>
      </c>
      <c r="E1337" s="252">
        <v>14591</v>
      </c>
      <c r="F1337" s="251" t="s">
        <v>152</v>
      </c>
      <c r="G1337">
        <v>8</v>
      </c>
    </row>
    <row r="1338" spans="1:7" ht="15" customHeight="1">
      <c r="A1338" s="250">
        <v>38268</v>
      </c>
      <c r="B1338" s="251" t="s">
        <v>536</v>
      </c>
      <c r="C1338" s="251" t="s">
        <v>582</v>
      </c>
      <c r="D1338" s="251" t="s">
        <v>203</v>
      </c>
      <c r="E1338" s="252">
        <v>21222</v>
      </c>
      <c r="F1338" s="251" t="s">
        <v>152</v>
      </c>
      <c r="G1338">
        <v>8</v>
      </c>
    </row>
    <row r="1339" spans="1:7" ht="15" customHeight="1">
      <c r="A1339" s="250">
        <v>36786</v>
      </c>
      <c r="B1339" s="251" t="s">
        <v>536</v>
      </c>
      <c r="C1339" s="251" t="s">
        <v>469</v>
      </c>
      <c r="D1339" s="251" t="s">
        <v>153</v>
      </c>
      <c r="E1339" s="252">
        <v>33769</v>
      </c>
      <c r="F1339" s="251" t="s">
        <v>152</v>
      </c>
      <c r="G1339">
        <v>8</v>
      </c>
    </row>
    <row r="1340" spans="1:7" ht="15" customHeight="1">
      <c r="A1340" s="250">
        <v>7155</v>
      </c>
      <c r="B1340" s="251" t="s">
        <v>536</v>
      </c>
      <c r="C1340" s="251" t="s">
        <v>403</v>
      </c>
      <c r="D1340" s="251" t="s">
        <v>165</v>
      </c>
      <c r="E1340" s="252">
        <v>21599</v>
      </c>
      <c r="F1340" s="251" t="s">
        <v>152</v>
      </c>
      <c r="G1340">
        <v>8</v>
      </c>
    </row>
    <row r="1341" spans="1:7" ht="15" customHeight="1">
      <c r="A1341" s="250">
        <v>7154</v>
      </c>
      <c r="B1341" s="251" t="s">
        <v>536</v>
      </c>
      <c r="C1341" s="251" t="s">
        <v>403</v>
      </c>
      <c r="D1341" s="251" t="s">
        <v>200</v>
      </c>
      <c r="E1341" s="252">
        <v>31878</v>
      </c>
      <c r="F1341" s="251" t="s">
        <v>152</v>
      </c>
      <c r="G1341">
        <v>8</v>
      </c>
    </row>
    <row r="1342" spans="1:7" ht="15" customHeight="1">
      <c r="A1342" s="250">
        <v>26687</v>
      </c>
      <c r="B1342" s="251" t="s">
        <v>536</v>
      </c>
      <c r="C1342" s="251" t="s">
        <v>403</v>
      </c>
      <c r="D1342" s="251" t="s">
        <v>229</v>
      </c>
      <c r="E1342" s="252">
        <v>32752</v>
      </c>
      <c r="F1342" s="251" t="s">
        <v>152</v>
      </c>
      <c r="G1342">
        <v>8</v>
      </c>
    </row>
    <row r="1343" spans="1:7" ht="15" customHeight="1">
      <c r="A1343" s="250">
        <v>29461</v>
      </c>
      <c r="B1343" s="251" t="s">
        <v>536</v>
      </c>
      <c r="C1343" s="251" t="s">
        <v>583</v>
      </c>
      <c r="D1343" s="251" t="s">
        <v>281</v>
      </c>
      <c r="E1343" s="252">
        <v>33304</v>
      </c>
      <c r="F1343" s="251" t="s">
        <v>152</v>
      </c>
      <c r="G1343">
        <v>8</v>
      </c>
    </row>
    <row r="1344" spans="1:7" ht="15" customHeight="1">
      <c r="A1344" s="250">
        <v>7225</v>
      </c>
      <c r="B1344" s="251" t="s">
        <v>536</v>
      </c>
      <c r="C1344" s="251" t="s">
        <v>418</v>
      </c>
      <c r="D1344" s="251" t="s">
        <v>584</v>
      </c>
      <c r="E1344" s="252">
        <v>22672</v>
      </c>
      <c r="F1344" s="251" t="s">
        <v>152</v>
      </c>
      <c r="G1344">
        <v>8</v>
      </c>
    </row>
    <row r="1345" spans="1:7" ht="15" customHeight="1">
      <c r="A1345" s="250">
        <v>7376</v>
      </c>
      <c r="B1345" s="251" t="s">
        <v>536</v>
      </c>
      <c r="C1345" s="251" t="s">
        <v>201</v>
      </c>
      <c r="D1345" s="251" t="s">
        <v>191</v>
      </c>
      <c r="E1345" s="252">
        <v>29617</v>
      </c>
      <c r="F1345" s="251" t="s">
        <v>152</v>
      </c>
      <c r="G1345">
        <v>8</v>
      </c>
    </row>
    <row r="1346" spans="1:7" ht="15" customHeight="1">
      <c r="A1346" s="250">
        <v>7375</v>
      </c>
      <c r="B1346" s="251" t="s">
        <v>536</v>
      </c>
      <c r="C1346" s="251" t="s">
        <v>201</v>
      </c>
      <c r="D1346" s="251" t="s">
        <v>199</v>
      </c>
      <c r="E1346" s="252">
        <v>30374</v>
      </c>
      <c r="F1346" s="251" t="s">
        <v>152</v>
      </c>
      <c r="G1346">
        <v>8</v>
      </c>
    </row>
    <row r="1347" spans="1:7" ht="15" customHeight="1">
      <c r="A1347" s="250">
        <v>7374</v>
      </c>
      <c r="B1347" s="251" t="s">
        <v>536</v>
      </c>
      <c r="C1347" s="251" t="s">
        <v>201</v>
      </c>
      <c r="D1347" s="251" t="s">
        <v>229</v>
      </c>
      <c r="E1347" s="252">
        <v>18431</v>
      </c>
      <c r="F1347" s="251" t="s">
        <v>152</v>
      </c>
      <c r="G1347">
        <v>8</v>
      </c>
    </row>
    <row r="1348" spans="1:7" ht="15" customHeight="1">
      <c r="A1348" s="250">
        <v>40434</v>
      </c>
      <c r="B1348" s="251" t="s">
        <v>536</v>
      </c>
      <c r="C1348" s="251" t="s">
        <v>585</v>
      </c>
      <c r="D1348" s="251" t="s">
        <v>199</v>
      </c>
      <c r="E1348" s="252">
        <v>33616</v>
      </c>
      <c r="F1348" s="251" t="s">
        <v>152</v>
      </c>
      <c r="G1348">
        <v>8</v>
      </c>
    </row>
    <row r="1349" spans="1:7" ht="15" customHeight="1">
      <c r="A1349" s="250">
        <v>33112</v>
      </c>
      <c r="B1349" s="251" t="s">
        <v>536</v>
      </c>
      <c r="C1349" s="251" t="s">
        <v>586</v>
      </c>
      <c r="D1349" s="251" t="s">
        <v>187</v>
      </c>
      <c r="E1349" s="252">
        <v>32121</v>
      </c>
      <c r="F1349" s="251" t="s">
        <v>152</v>
      </c>
      <c r="G1349">
        <v>8</v>
      </c>
    </row>
    <row r="1350" spans="1:7" ht="15" customHeight="1">
      <c r="A1350" s="250">
        <v>22800</v>
      </c>
      <c r="B1350" s="251" t="s">
        <v>536</v>
      </c>
      <c r="C1350" s="251" t="s">
        <v>321</v>
      </c>
      <c r="D1350" s="251" t="s">
        <v>190</v>
      </c>
      <c r="E1350" s="252">
        <v>31283</v>
      </c>
      <c r="F1350" s="251" t="s">
        <v>152</v>
      </c>
      <c r="G1350">
        <v>8</v>
      </c>
    </row>
    <row r="1351" spans="1:7" ht="15" customHeight="1">
      <c r="A1351" s="250">
        <v>36215</v>
      </c>
      <c r="B1351" s="251" t="s">
        <v>536</v>
      </c>
      <c r="C1351" s="251" t="s">
        <v>321</v>
      </c>
      <c r="D1351" s="251" t="s">
        <v>587</v>
      </c>
      <c r="E1351" s="252">
        <v>30516</v>
      </c>
      <c r="F1351" s="251" t="s">
        <v>152</v>
      </c>
      <c r="G1351">
        <v>8</v>
      </c>
    </row>
    <row r="1352" spans="1:7" ht="15" customHeight="1">
      <c r="A1352" s="250">
        <v>31548</v>
      </c>
      <c r="B1352" s="251" t="s">
        <v>536</v>
      </c>
      <c r="C1352" s="251" t="s">
        <v>588</v>
      </c>
      <c r="D1352" s="251" t="s">
        <v>311</v>
      </c>
      <c r="E1352" s="252">
        <v>33035</v>
      </c>
      <c r="F1352" s="251" t="s">
        <v>152</v>
      </c>
      <c r="G1352">
        <v>8</v>
      </c>
    </row>
    <row r="1353" spans="1:7" ht="15" customHeight="1">
      <c r="A1353" s="250">
        <v>40436</v>
      </c>
      <c r="B1353" s="251" t="s">
        <v>536</v>
      </c>
      <c r="C1353" s="251" t="s">
        <v>589</v>
      </c>
      <c r="D1353" s="251" t="s">
        <v>164</v>
      </c>
      <c r="E1353" s="252">
        <v>33900</v>
      </c>
      <c r="F1353" s="251" t="s">
        <v>152</v>
      </c>
      <c r="G1353">
        <v>8</v>
      </c>
    </row>
    <row r="1354" spans="1:7" ht="15" customHeight="1">
      <c r="A1354" s="250">
        <v>7984</v>
      </c>
      <c r="B1354" s="251" t="s">
        <v>536</v>
      </c>
      <c r="C1354" s="251" t="s">
        <v>234</v>
      </c>
      <c r="D1354" s="251" t="s">
        <v>275</v>
      </c>
      <c r="E1354" s="252">
        <v>14624</v>
      </c>
      <c r="F1354" s="251" t="s">
        <v>152</v>
      </c>
      <c r="G1354">
        <v>8</v>
      </c>
    </row>
    <row r="1355" spans="1:7" ht="15" customHeight="1">
      <c r="A1355" s="250">
        <v>20777</v>
      </c>
      <c r="B1355" s="251" t="s">
        <v>536</v>
      </c>
      <c r="C1355" s="251" t="s">
        <v>234</v>
      </c>
      <c r="D1355" s="251" t="s">
        <v>252</v>
      </c>
      <c r="E1355" s="252">
        <v>32930</v>
      </c>
      <c r="F1355" s="251" t="s">
        <v>152</v>
      </c>
      <c r="G1355">
        <v>8</v>
      </c>
    </row>
    <row r="1356" spans="1:7" ht="15" customHeight="1">
      <c r="A1356" s="250">
        <v>36796</v>
      </c>
      <c r="B1356" s="251" t="s">
        <v>536</v>
      </c>
      <c r="C1356" s="251" t="s">
        <v>234</v>
      </c>
      <c r="D1356" s="251" t="s">
        <v>223</v>
      </c>
      <c r="E1356" s="252">
        <v>32616</v>
      </c>
      <c r="F1356" s="251" t="s">
        <v>152</v>
      </c>
      <c r="G1356">
        <v>8</v>
      </c>
    </row>
    <row r="1357" spans="1:7" ht="15" customHeight="1">
      <c r="A1357" s="250">
        <v>8236</v>
      </c>
      <c r="B1357" s="251" t="s">
        <v>536</v>
      </c>
      <c r="C1357" s="251" t="s">
        <v>590</v>
      </c>
      <c r="D1357" s="251" t="s">
        <v>288</v>
      </c>
      <c r="E1357" s="252">
        <v>16544</v>
      </c>
      <c r="F1357" s="251" t="s">
        <v>152</v>
      </c>
      <c r="G1357">
        <v>8</v>
      </c>
    </row>
    <row r="1358" spans="1:7" ht="15" customHeight="1">
      <c r="A1358" s="250">
        <v>38292</v>
      </c>
      <c r="B1358" s="251" t="s">
        <v>536</v>
      </c>
      <c r="C1358" s="251" t="s">
        <v>591</v>
      </c>
      <c r="D1358" s="251" t="s">
        <v>288</v>
      </c>
      <c r="E1358" s="252">
        <v>19668</v>
      </c>
      <c r="F1358" s="251" t="s">
        <v>152</v>
      </c>
      <c r="G1358">
        <v>8</v>
      </c>
    </row>
    <row r="1359" spans="1:7" ht="15" customHeight="1">
      <c r="A1359" s="250">
        <v>36793</v>
      </c>
      <c r="B1359" s="251" t="s">
        <v>536</v>
      </c>
      <c r="C1359" s="251" t="s">
        <v>592</v>
      </c>
      <c r="D1359" s="251" t="s">
        <v>153</v>
      </c>
      <c r="E1359" s="252">
        <v>32103</v>
      </c>
      <c r="F1359" s="251" t="s">
        <v>152</v>
      </c>
      <c r="G1359">
        <v>8</v>
      </c>
    </row>
    <row r="1360" spans="1:7" ht="15" customHeight="1">
      <c r="A1360" s="250">
        <v>8561</v>
      </c>
      <c r="B1360" s="251" t="s">
        <v>536</v>
      </c>
      <c r="C1360" s="251" t="s">
        <v>593</v>
      </c>
      <c r="D1360" s="251" t="s">
        <v>594</v>
      </c>
      <c r="E1360" s="252">
        <v>19524</v>
      </c>
      <c r="F1360" s="251" t="s">
        <v>152</v>
      </c>
      <c r="G1360">
        <v>8</v>
      </c>
    </row>
    <row r="1361" spans="1:7" ht="15" customHeight="1">
      <c r="A1361" s="250">
        <v>8562</v>
      </c>
      <c r="B1361" s="251" t="s">
        <v>536</v>
      </c>
      <c r="C1361" s="251" t="s">
        <v>593</v>
      </c>
      <c r="D1361" s="251" t="s">
        <v>153</v>
      </c>
      <c r="E1361" s="252">
        <v>31860</v>
      </c>
      <c r="F1361" s="251" t="s">
        <v>152</v>
      </c>
      <c r="G1361">
        <v>8</v>
      </c>
    </row>
    <row r="1362" spans="1:7" ht="15" customHeight="1">
      <c r="A1362" s="250">
        <v>8645</v>
      </c>
      <c r="B1362" s="251" t="s">
        <v>536</v>
      </c>
      <c r="C1362" s="251" t="s">
        <v>253</v>
      </c>
      <c r="D1362" s="251" t="s">
        <v>595</v>
      </c>
      <c r="E1362" s="252">
        <v>17558</v>
      </c>
      <c r="F1362" s="251" t="s">
        <v>152</v>
      </c>
      <c r="G1362">
        <v>8</v>
      </c>
    </row>
    <row r="1363" spans="1:7" ht="15" customHeight="1">
      <c r="A1363" s="250">
        <v>31558</v>
      </c>
      <c r="B1363" s="251" t="s">
        <v>536</v>
      </c>
      <c r="C1363" s="251" t="s">
        <v>596</v>
      </c>
      <c r="D1363" s="251" t="s">
        <v>200</v>
      </c>
      <c r="E1363" s="252">
        <v>24140</v>
      </c>
      <c r="F1363" s="251" t="s">
        <v>152</v>
      </c>
      <c r="G1363">
        <v>8</v>
      </c>
    </row>
    <row r="1364" spans="1:7" ht="15" customHeight="1">
      <c r="A1364" s="250">
        <v>8680</v>
      </c>
      <c r="B1364" s="251" t="s">
        <v>536</v>
      </c>
      <c r="C1364" s="251" t="s">
        <v>597</v>
      </c>
      <c r="D1364" s="251" t="s">
        <v>199</v>
      </c>
      <c r="E1364" s="252">
        <v>31417</v>
      </c>
      <c r="F1364" s="251" t="s">
        <v>152</v>
      </c>
      <c r="G1364">
        <v>8</v>
      </c>
    </row>
    <row r="1365" spans="1:7" ht="15" customHeight="1">
      <c r="A1365" s="250">
        <v>31227</v>
      </c>
      <c r="B1365" s="251" t="s">
        <v>536</v>
      </c>
      <c r="C1365" s="251" t="s">
        <v>598</v>
      </c>
      <c r="D1365" s="251" t="s">
        <v>224</v>
      </c>
      <c r="E1365" s="252">
        <v>31734</v>
      </c>
      <c r="F1365" s="251" t="s">
        <v>152</v>
      </c>
      <c r="G1365">
        <v>8</v>
      </c>
    </row>
    <row r="1366" spans="1:7" ht="15" customHeight="1">
      <c r="A1366" s="250">
        <v>26678</v>
      </c>
      <c r="B1366" s="251" t="s">
        <v>536</v>
      </c>
      <c r="C1366" s="251" t="s">
        <v>599</v>
      </c>
      <c r="D1366" s="251" t="s">
        <v>600</v>
      </c>
      <c r="E1366" s="252">
        <v>30812</v>
      </c>
      <c r="F1366" s="251" t="s">
        <v>152</v>
      </c>
      <c r="G1366">
        <v>8</v>
      </c>
    </row>
    <row r="1367" spans="1:7" ht="15" customHeight="1">
      <c r="A1367" s="250">
        <v>37280</v>
      </c>
      <c r="B1367" s="251" t="s">
        <v>536</v>
      </c>
      <c r="C1367" s="251" t="s">
        <v>497</v>
      </c>
      <c r="D1367" s="251" t="s">
        <v>220</v>
      </c>
      <c r="E1367" s="252">
        <v>33111</v>
      </c>
      <c r="F1367" s="251" t="s">
        <v>152</v>
      </c>
      <c r="G1367">
        <v>8</v>
      </c>
    </row>
    <row r="1368" spans="1:7" ht="15" customHeight="1">
      <c r="A1368" s="250">
        <v>38293</v>
      </c>
      <c r="B1368" s="251" t="s">
        <v>536</v>
      </c>
      <c r="C1368" s="251" t="s">
        <v>601</v>
      </c>
      <c r="D1368" s="251" t="s">
        <v>259</v>
      </c>
      <c r="E1368" s="252">
        <v>33981</v>
      </c>
      <c r="F1368" s="251" t="s">
        <v>152</v>
      </c>
      <c r="G1368">
        <v>8</v>
      </c>
    </row>
    <row r="1369" spans="1:7" ht="15" customHeight="1">
      <c r="A1369" s="250">
        <v>42111</v>
      </c>
      <c r="B1369" s="251" t="s">
        <v>536</v>
      </c>
      <c r="C1369" s="251" t="s">
        <v>729</v>
      </c>
      <c r="D1369" s="251" t="s">
        <v>191</v>
      </c>
      <c r="E1369" s="252" t="s">
        <v>1396</v>
      </c>
      <c r="F1369" s="251" t="s">
        <v>152</v>
      </c>
      <c r="G1369">
        <v>8</v>
      </c>
    </row>
    <row r="1370" spans="1:7" ht="15" customHeight="1">
      <c r="A1370" s="250">
        <v>26688</v>
      </c>
      <c r="B1370" s="251" t="s">
        <v>536</v>
      </c>
      <c r="C1370" s="251" t="s">
        <v>602</v>
      </c>
      <c r="D1370" s="251" t="s">
        <v>279</v>
      </c>
      <c r="E1370" s="252">
        <v>22120</v>
      </c>
      <c r="F1370" s="251" t="s">
        <v>152</v>
      </c>
      <c r="G1370">
        <v>8</v>
      </c>
    </row>
    <row r="1371" spans="1:7" ht="15" customHeight="1">
      <c r="A1371" s="250">
        <v>9851</v>
      </c>
      <c r="B1371" s="251" t="s">
        <v>536</v>
      </c>
      <c r="C1371" s="251" t="s">
        <v>602</v>
      </c>
      <c r="D1371" s="251" t="s">
        <v>194</v>
      </c>
      <c r="E1371" s="252">
        <v>30897</v>
      </c>
      <c r="F1371" s="251" t="s">
        <v>152</v>
      </c>
      <c r="G1371">
        <v>8</v>
      </c>
    </row>
    <row r="1372" spans="1:7" ht="15" customHeight="1">
      <c r="A1372" s="250">
        <v>9856</v>
      </c>
      <c r="B1372" s="251" t="s">
        <v>536</v>
      </c>
      <c r="C1372" s="251" t="s">
        <v>473</v>
      </c>
      <c r="D1372" s="251" t="s">
        <v>173</v>
      </c>
      <c r="E1372" s="252">
        <v>19029</v>
      </c>
      <c r="F1372" s="251" t="s">
        <v>152</v>
      </c>
      <c r="G1372">
        <v>8</v>
      </c>
    </row>
    <row r="1373" spans="1:7" ht="15" customHeight="1">
      <c r="A1373" s="250">
        <v>33098</v>
      </c>
      <c r="B1373" s="251" t="s">
        <v>536</v>
      </c>
      <c r="C1373" s="251" t="s">
        <v>603</v>
      </c>
      <c r="D1373" s="251" t="s">
        <v>604</v>
      </c>
      <c r="E1373" s="252">
        <v>33189</v>
      </c>
      <c r="F1373" s="251" t="s">
        <v>152</v>
      </c>
      <c r="G1373">
        <v>8</v>
      </c>
    </row>
    <row r="1374" spans="1:7" ht="15" customHeight="1">
      <c r="A1374" s="250">
        <v>10544</v>
      </c>
      <c r="B1374" s="251" t="s">
        <v>536</v>
      </c>
      <c r="C1374" s="251" t="s">
        <v>474</v>
      </c>
      <c r="D1374" s="251" t="s">
        <v>265</v>
      </c>
      <c r="E1374" s="252">
        <v>30371</v>
      </c>
      <c r="F1374" s="251" t="s">
        <v>152</v>
      </c>
      <c r="G1374">
        <v>8</v>
      </c>
    </row>
    <row r="1375" spans="1:7" ht="15" customHeight="1">
      <c r="A1375" s="250">
        <v>10593</v>
      </c>
      <c r="B1375" s="251" t="s">
        <v>536</v>
      </c>
      <c r="C1375" s="251" t="s">
        <v>605</v>
      </c>
      <c r="D1375" s="251" t="s">
        <v>220</v>
      </c>
      <c r="E1375" s="252">
        <v>15923</v>
      </c>
      <c r="F1375" s="251" t="s">
        <v>152</v>
      </c>
      <c r="G1375">
        <v>8</v>
      </c>
    </row>
    <row r="1376" spans="1:7" ht="15" customHeight="1">
      <c r="A1376" s="250">
        <v>40794</v>
      </c>
      <c r="B1376" s="251" t="s">
        <v>536</v>
      </c>
      <c r="C1376" s="251" t="s">
        <v>456</v>
      </c>
      <c r="D1376" s="251" t="s">
        <v>170</v>
      </c>
      <c r="E1376" s="252">
        <v>33898</v>
      </c>
      <c r="F1376" s="251" t="s">
        <v>152</v>
      </c>
      <c r="G1376">
        <v>8</v>
      </c>
    </row>
    <row r="1377" spans="1:7" ht="15" customHeight="1">
      <c r="A1377" s="250">
        <v>10767</v>
      </c>
      <c r="B1377" s="251" t="s">
        <v>536</v>
      </c>
      <c r="C1377" s="251" t="s">
        <v>606</v>
      </c>
      <c r="D1377" s="251" t="s">
        <v>470</v>
      </c>
      <c r="E1377" s="252">
        <v>23603</v>
      </c>
      <c r="F1377" s="251" t="s">
        <v>152</v>
      </c>
      <c r="G1377">
        <v>8</v>
      </c>
    </row>
    <row r="1378" spans="1:7" ht="15" customHeight="1">
      <c r="A1378" s="250">
        <v>11004</v>
      </c>
      <c r="B1378" s="251" t="s">
        <v>536</v>
      </c>
      <c r="C1378" s="251" t="s">
        <v>421</v>
      </c>
      <c r="D1378" s="251" t="s">
        <v>157</v>
      </c>
      <c r="E1378" s="252">
        <v>18586</v>
      </c>
      <c r="F1378" s="251" t="s">
        <v>152</v>
      </c>
      <c r="G1378">
        <v>8</v>
      </c>
    </row>
    <row r="1379" spans="1:7" ht="15" customHeight="1">
      <c r="A1379" s="250">
        <v>37284</v>
      </c>
      <c r="B1379" s="251" t="s">
        <v>536</v>
      </c>
      <c r="C1379" s="251" t="s">
        <v>607</v>
      </c>
      <c r="D1379" s="251" t="s">
        <v>279</v>
      </c>
      <c r="E1379" s="252">
        <v>32259</v>
      </c>
      <c r="F1379" s="251" t="s">
        <v>152</v>
      </c>
      <c r="G1379">
        <v>8</v>
      </c>
    </row>
    <row r="1380" spans="1:7" ht="15" customHeight="1">
      <c r="A1380" s="250">
        <v>22825</v>
      </c>
      <c r="B1380" s="251" t="s">
        <v>536</v>
      </c>
      <c r="C1380" s="251" t="s">
        <v>608</v>
      </c>
      <c r="D1380" s="251" t="s">
        <v>226</v>
      </c>
      <c r="E1380" s="252">
        <v>18458</v>
      </c>
      <c r="F1380" s="251" t="s">
        <v>152</v>
      </c>
      <c r="G1380">
        <v>8</v>
      </c>
    </row>
    <row r="1381" spans="1:7" ht="15" customHeight="1">
      <c r="A1381" s="250">
        <v>22818</v>
      </c>
      <c r="B1381" s="251" t="s">
        <v>536</v>
      </c>
      <c r="C1381" s="251" t="s">
        <v>608</v>
      </c>
      <c r="D1381" s="251" t="s">
        <v>199</v>
      </c>
      <c r="E1381" s="252">
        <v>31017</v>
      </c>
      <c r="F1381" s="251" t="s">
        <v>152</v>
      </c>
      <c r="G1381">
        <v>8</v>
      </c>
    </row>
    <row r="1382" spans="1:7" ht="15" customHeight="1">
      <c r="A1382" s="250">
        <v>37279</v>
      </c>
      <c r="B1382" s="251" t="s">
        <v>536</v>
      </c>
      <c r="C1382" s="251" t="s">
        <v>609</v>
      </c>
      <c r="D1382" s="251" t="s">
        <v>235</v>
      </c>
      <c r="E1382" s="252">
        <v>33426</v>
      </c>
      <c r="F1382" s="251" t="s">
        <v>152</v>
      </c>
      <c r="G1382">
        <v>8</v>
      </c>
    </row>
    <row r="1383" spans="1:7" ht="15" customHeight="1">
      <c r="A1383" s="250">
        <v>37278</v>
      </c>
      <c r="B1383" s="251" t="s">
        <v>536</v>
      </c>
      <c r="C1383" s="251" t="s">
        <v>609</v>
      </c>
      <c r="D1383" s="251" t="s">
        <v>302</v>
      </c>
      <c r="E1383" s="252">
        <v>33426</v>
      </c>
      <c r="F1383" s="251" t="s">
        <v>152</v>
      </c>
      <c r="G1383">
        <v>8</v>
      </c>
    </row>
    <row r="1384" spans="1:7" ht="15" customHeight="1">
      <c r="A1384" s="250">
        <v>11581</v>
      </c>
      <c r="B1384" s="251" t="s">
        <v>536</v>
      </c>
      <c r="C1384" s="251" t="s">
        <v>610</v>
      </c>
      <c r="D1384" s="251" t="s">
        <v>214</v>
      </c>
      <c r="E1384" s="252">
        <v>13613</v>
      </c>
      <c r="F1384" s="251" t="s">
        <v>152</v>
      </c>
      <c r="G1384">
        <v>8</v>
      </c>
    </row>
    <row r="1385" spans="1:7" ht="15" customHeight="1">
      <c r="A1385" s="250">
        <v>33100</v>
      </c>
      <c r="B1385" s="251" t="s">
        <v>536</v>
      </c>
      <c r="C1385" s="251" t="s">
        <v>422</v>
      </c>
      <c r="D1385" s="251" t="s">
        <v>251</v>
      </c>
      <c r="E1385" s="252">
        <v>32827</v>
      </c>
      <c r="F1385" s="251" t="s">
        <v>152</v>
      </c>
      <c r="G1385">
        <v>8</v>
      </c>
    </row>
    <row r="1386" spans="1:7" ht="15" customHeight="1">
      <c r="A1386" s="250">
        <v>33101</v>
      </c>
      <c r="B1386" s="251" t="s">
        <v>536</v>
      </c>
      <c r="C1386" s="251" t="s">
        <v>422</v>
      </c>
      <c r="D1386" s="251" t="s">
        <v>611</v>
      </c>
      <c r="E1386" s="252">
        <v>21470</v>
      </c>
      <c r="F1386" s="251" t="s">
        <v>152</v>
      </c>
      <c r="G1386">
        <v>8</v>
      </c>
    </row>
    <row r="1387" spans="1:7" ht="15" customHeight="1">
      <c r="A1387" s="250">
        <v>35312</v>
      </c>
      <c r="B1387" s="251" t="s">
        <v>536</v>
      </c>
      <c r="C1387" s="251" t="s">
        <v>254</v>
      </c>
      <c r="D1387" s="251" t="s">
        <v>363</v>
      </c>
      <c r="E1387" s="252">
        <v>27498</v>
      </c>
      <c r="F1387" s="251" t="s">
        <v>152</v>
      </c>
      <c r="G1387">
        <v>8</v>
      </c>
    </row>
    <row r="1388" spans="1:7" ht="15" customHeight="1">
      <c r="A1388" s="250">
        <v>38299</v>
      </c>
      <c r="B1388" s="251" t="s">
        <v>536</v>
      </c>
      <c r="C1388" s="251" t="s">
        <v>612</v>
      </c>
      <c r="D1388" s="251" t="s">
        <v>239</v>
      </c>
      <c r="E1388" s="252">
        <v>33984</v>
      </c>
      <c r="F1388" s="251" t="s">
        <v>152</v>
      </c>
      <c r="G1388">
        <v>8</v>
      </c>
    </row>
    <row r="1389" spans="1:7" ht="15" customHeight="1">
      <c r="A1389" s="250">
        <v>11940</v>
      </c>
      <c r="B1389" s="251" t="s">
        <v>536</v>
      </c>
      <c r="C1389" s="251" t="s">
        <v>613</v>
      </c>
      <c r="D1389" s="251" t="s">
        <v>157</v>
      </c>
      <c r="E1389" s="252">
        <v>17078</v>
      </c>
      <c r="F1389" s="251" t="s">
        <v>152</v>
      </c>
      <c r="G1389">
        <v>8</v>
      </c>
    </row>
    <row r="1390" spans="1:7" ht="15" customHeight="1">
      <c r="A1390" s="250">
        <v>12178</v>
      </c>
      <c r="B1390" s="251" t="s">
        <v>536</v>
      </c>
      <c r="C1390" s="251" t="s">
        <v>461</v>
      </c>
      <c r="D1390" s="251" t="s">
        <v>195</v>
      </c>
      <c r="E1390" s="252">
        <v>31714</v>
      </c>
      <c r="F1390" s="251" t="s">
        <v>152</v>
      </c>
      <c r="G1390">
        <v>8</v>
      </c>
    </row>
    <row r="1391" spans="1:7" ht="15" customHeight="1">
      <c r="A1391" s="250">
        <v>12221</v>
      </c>
      <c r="B1391" s="251" t="s">
        <v>536</v>
      </c>
      <c r="C1391" s="251" t="s">
        <v>614</v>
      </c>
      <c r="D1391" s="251" t="s">
        <v>191</v>
      </c>
      <c r="E1391" s="252">
        <v>22554</v>
      </c>
      <c r="F1391" s="251" t="s">
        <v>152</v>
      </c>
      <c r="G1391">
        <v>8</v>
      </c>
    </row>
    <row r="1392" spans="1:7" ht="15" customHeight="1">
      <c r="A1392" s="250">
        <v>12313</v>
      </c>
      <c r="B1392" s="251" t="s">
        <v>536</v>
      </c>
      <c r="C1392" s="251" t="s">
        <v>615</v>
      </c>
      <c r="D1392" s="251" t="s">
        <v>279</v>
      </c>
      <c r="E1392" s="252">
        <v>13874</v>
      </c>
      <c r="F1392" s="251" t="s">
        <v>152</v>
      </c>
      <c r="G1392">
        <v>8</v>
      </c>
    </row>
    <row r="1393" spans="1:7" ht="15" customHeight="1">
      <c r="A1393" s="250">
        <v>12662</v>
      </c>
      <c r="B1393" s="251" t="s">
        <v>536</v>
      </c>
      <c r="C1393" s="251" t="s">
        <v>616</v>
      </c>
      <c r="D1393" s="251" t="s">
        <v>394</v>
      </c>
      <c r="E1393" s="252">
        <v>26571</v>
      </c>
      <c r="F1393" s="251" t="s">
        <v>152</v>
      </c>
      <c r="G1393">
        <v>8</v>
      </c>
    </row>
    <row r="1394" spans="1:7" ht="15" customHeight="1">
      <c r="A1394" s="250">
        <v>12663</v>
      </c>
      <c r="B1394" s="251" t="s">
        <v>536</v>
      </c>
      <c r="C1394" s="251" t="s">
        <v>616</v>
      </c>
      <c r="D1394" s="251" t="s">
        <v>279</v>
      </c>
      <c r="E1394" s="252">
        <v>17207</v>
      </c>
      <c r="F1394" s="251" t="s">
        <v>152</v>
      </c>
      <c r="G1394">
        <v>8</v>
      </c>
    </row>
    <row r="1395" spans="1:7" ht="15" customHeight="1">
      <c r="A1395" s="250">
        <v>24715</v>
      </c>
      <c r="B1395" s="251" t="s">
        <v>536</v>
      </c>
      <c r="C1395" s="251" t="s">
        <v>617</v>
      </c>
      <c r="D1395" s="251" t="s">
        <v>287</v>
      </c>
      <c r="E1395" s="252">
        <v>32981</v>
      </c>
      <c r="F1395" s="251" t="s">
        <v>152</v>
      </c>
      <c r="G1395">
        <v>8</v>
      </c>
    </row>
    <row r="1396" spans="1:7" ht="15" customHeight="1">
      <c r="A1396" s="250">
        <v>20779</v>
      </c>
      <c r="B1396" s="251" t="s">
        <v>536</v>
      </c>
      <c r="C1396" s="251" t="s">
        <v>258</v>
      </c>
      <c r="D1396" s="251" t="s">
        <v>259</v>
      </c>
      <c r="E1396" s="252">
        <v>31506</v>
      </c>
      <c r="F1396" s="251" t="s">
        <v>152</v>
      </c>
      <c r="G1396">
        <v>8</v>
      </c>
    </row>
    <row r="1397" spans="1:7" ht="15" customHeight="1">
      <c r="A1397" s="250">
        <v>27604</v>
      </c>
      <c r="B1397" s="251" t="s">
        <v>536</v>
      </c>
      <c r="C1397" s="251" t="s">
        <v>258</v>
      </c>
      <c r="D1397" s="251" t="s">
        <v>224</v>
      </c>
      <c r="E1397" s="252">
        <v>31385</v>
      </c>
      <c r="F1397" s="251" t="s">
        <v>152</v>
      </c>
      <c r="G1397">
        <v>8</v>
      </c>
    </row>
    <row r="1398" spans="1:7" ht="15" customHeight="1">
      <c r="A1398" s="250">
        <v>38261</v>
      </c>
      <c r="B1398" s="251" t="s">
        <v>536</v>
      </c>
      <c r="C1398" s="251" t="s">
        <v>258</v>
      </c>
      <c r="D1398" s="251" t="s">
        <v>224</v>
      </c>
      <c r="E1398" s="252">
        <v>33431</v>
      </c>
      <c r="F1398" s="251" t="s">
        <v>152</v>
      </c>
      <c r="G1398">
        <v>8</v>
      </c>
    </row>
    <row r="1399" spans="1:7" ht="15" customHeight="1">
      <c r="A1399" s="250">
        <v>42098</v>
      </c>
      <c r="B1399" s="251" t="s">
        <v>536</v>
      </c>
      <c r="C1399" s="251" t="s">
        <v>258</v>
      </c>
      <c r="D1399" s="251" t="s">
        <v>1082</v>
      </c>
      <c r="E1399" s="252">
        <v>20502</v>
      </c>
      <c r="F1399" s="251" t="s">
        <v>152</v>
      </c>
      <c r="G1399">
        <v>8</v>
      </c>
    </row>
    <row r="1400" spans="1:7" ht="15" customHeight="1">
      <c r="A1400" s="250">
        <v>20774</v>
      </c>
      <c r="B1400" s="251" t="s">
        <v>536</v>
      </c>
      <c r="C1400" s="251" t="s">
        <v>258</v>
      </c>
      <c r="D1400" s="251" t="s">
        <v>252</v>
      </c>
      <c r="E1400" s="252">
        <v>31383</v>
      </c>
      <c r="F1400" s="251" t="s">
        <v>152</v>
      </c>
      <c r="G1400">
        <v>8</v>
      </c>
    </row>
    <row r="1401" spans="1:7" ht="15" customHeight="1">
      <c r="A1401" s="250">
        <v>13153</v>
      </c>
      <c r="B1401" s="251" t="s">
        <v>536</v>
      </c>
      <c r="C1401" s="251" t="s">
        <v>618</v>
      </c>
      <c r="D1401" s="251" t="s">
        <v>261</v>
      </c>
      <c r="E1401" s="252">
        <v>25587</v>
      </c>
      <c r="F1401" s="251" t="s">
        <v>152</v>
      </c>
      <c r="G1401">
        <v>8</v>
      </c>
    </row>
    <row r="1402" spans="1:7" ht="15" customHeight="1">
      <c r="A1402" s="250">
        <v>13349</v>
      </c>
      <c r="B1402" s="251" t="s">
        <v>536</v>
      </c>
      <c r="C1402" s="251" t="s">
        <v>619</v>
      </c>
      <c r="D1402" s="251" t="s">
        <v>163</v>
      </c>
      <c r="E1402" s="252">
        <v>15933</v>
      </c>
      <c r="F1402" s="251" t="s">
        <v>152</v>
      </c>
      <c r="G1402">
        <v>8</v>
      </c>
    </row>
    <row r="1403" spans="1:7" ht="15" customHeight="1">
      <c r="A1403" s="250">
        <v>38288</v>
      </c>
      <c r="B1403" s="251" t="s">
        <v>536</v>
      </c>
      <c r="C1403" s="251" t="s">
        <v>620</v>
      </c>
      <c r="D1403" s="251" t="s">
        <v>167</v>
      </c>
      <c r="E1403" s="252">
        <v>34076</v>
      </c>
      <c r="F1403" s="251" t="s">
        <v>152</v>
      </c>
      <c r="G1403">
        <v>8</v>
      </c>
    </row>
    <row r="1404" spans="1:7" ht="15" customHeight="1">
      <c r="A1404" s="250">
        <v>35309</v>
      </c>
      <c r="B1404" s="251" t="s">
        <v>536</v>
      </c>
      <c r="C1404" s="251" t="s">
        <v>621</v>
      </c>
      <c r="D1404" s="251" t="s">
        <v>622</v>
      </c>
      <c r="E1404" s="252">
        <v>9811</v>
      </c>
      <c r="F1404" s="251" t="s">
        <v>152</v>
      </c>
      <c r="G1404">
        <v>8</v>
      </c>
    </row>
    <row r="1405" spans="1:7" ht="15" customHeight="1">
      <c r="A1405" s="250">
        <v>41327</v>
      </c>
      <c r="B1405" s="251" t="s">
        <v>536</v>
      </c>
      <c r="C1405" s="251" t="s">
        <v>623</v>
      </c>
      <c r="D1405" s="251" t="s">
        <v>190</v>
      </c>
      <c r="E1405" s="252">
        <v>33074</v>
      </c>
      <c r="F1405" s="251" t="s">
        <v>152</v>
      </c>
      <c r="G1405">
        <v>8</v>
      </c>
    </row>
    <row r="1406" spans="1:7" ht="15" customHeight="1">
      <c r="A1406" s="250">
        <v>13494</v>
      </c>
      <c r="B1406" s="251" t="s">
        <v>536</v>
      </c>
      <c r="C1406" s="251" t="s">
        <v>624</v>
      </c>
      <c r="D1406" s="251" t="s">
        <v>173</v>
      </c>
      <c r="E1406" s="252">
        <v>12994</v>
      </c>
      <c r="F1406" s="251" t="s">
        <v>152</v>
      </c>
      <c r="G1406">
        <v>8</v>
      </c>
    </row>
    <row r="1407" spans="1:7" ht="15" customHeight="1">
      <c r="A1407" s="250">
        <v>13616</v>
      </c>
      <c r="B1407" s="251" t="s">
        <v>536</v>
      </c>
      <c r="C1407" s="251" t="s">
        <v>508</v>
      </c>
      <c r="D1407" s="251" t="s">
        <v>194</v>
      </c>
      <c r="E1407" s="252">
        <v>25628</v>
      </c>
      <c r="F1407" s="251" t="s">
        <v>152</v>
      </c>
      <c r="G1407">
        <v>8</v>
      </c>
    </row>
    <row r="1408" spans="1:7" ht="15" customHeight="1">
      <c r="A1408" s="250">
        <v>33132</v>
      </c>
      <c r="B1408" s="251" t="s">
        <v>536</v>
      </c>
      <c r="C1408" s="251" t="s">
        <v>265</v>
      </c>
      <c r="D1408" s="251" t="s">
        <v>183</v>
      </c>
      <c r="E1408" s="252">
        <v>33507</v>
      </c>
      <c r="F1408" s="251" t="s">
        <v>152</v>
      </c>
      <c r="G1408">
        <v>8</v>
      </c>
    </row>
    <row r="1409" spans="1:7" ht="15" customHeight="1">
      <c r="A1409" s="250">
        <v>24717</v>
      </c>
      <c r="B1409" s="251" t="s">
        <v>536</v>
      </c>
      <c r="C1409" s="251" t="s">
        <v>625</v>
      </c>
      <c r="D1409" s="251" t="s">
        <v>170</v>
      </c>
      <c r="E1409" s="252">
        <v>32346</v>
      </c>
      <c r="F1409" s="251" t="s">
        <v>152</v>
      </c>
      <c r="G1409">
        <v>8</v>
      </c>
    </row>
    <row r="1410" spans="1:7" ht="15" customHeight="1">
      <c r="A1410" s="250">
        <v>35314</v>
      </c>
      <c r="B1410" s="251" t="s">
        <v>536</v>
      </c>
      <c r="C1410" s="251" t="s">
        <v>626</v>
      </c>
      <c r="D1410" s="251" t="s">
        <v>200</v>
      </c>
      <c r="E1410" s="252">
        <v>22148</v>
      </c>
      <c r="F1410" s="251" t="s">
        <v>152</v>
      </c>
      <c r="G1410">
        <v>8</v>
      </c>
    </row>
    <row r="1411" spans="1:7" ht="15" customHeight="1">
      <c r="A1411" s="250">
        <v>36210</v>
      </c>
      <c r="B1411" s="251" t="s">
        <v>536</v>
      </c>
      <c r="C1411" s="251" t="s">
        <v>627</v>
      </c>
      <c r="D1411" s="251" t="s">
        <v>199</v>
      </c>
      <c r="E1411" s="252">
        <v>32825</v>
      </c>
      <c r="F1411" s="251" t="s">
        <v>152</v>
      </c>
      <c r="G1411">
        <v>8</v>
      </c>
    </row>
    <row r="1412" spans="1:7" ht="15" customHeight="1">
      <c r="A1412" s="250">
        <v>35303</v>
      </c>
      <c r="B1412" s="251" t="s">
        <v>536</v>
      </c>
      <c r="C1412" s="251" t="s">
        <v>628</v>
      </c>
      <c r="D1412" s="251" t="s">
        <v>200</v>
      </c>
      <c r="E1412" s="252">
        <v>24933</v>
      </c>
      <c r="F1412" s="251" t="s">
        <v>152</v>
      </c>
      <c r="G1412">
        <v>8</v>
      </c>
    </row>
    <row r="1413" spans="1:7" ht="15" customHeight="1">
      <c r="A1413" s="250">
        <v>14586</v>
      </c>
      <c r="B1413" s="251" t="s">
        <v>536</v>
      </c>
      <c r="C1413" s="251" t="s">
        <v>464</v>
      </c>
      <c r="D1413" s="251" t="s">
        <v>153</v>
      </c>
      <c r="E1413" s="252">
        <v>24935</v>
      </c>
      <c r="F1413" s="251" t="s">
        <v>152</v>
      </c>
      <c r="G1413">
        <v>8</v>
      </c>
    </row>
    <row r="1414" spans="1:7" ht="15" customHeight="1">
      <c r="A1414" s="250">
        <v>38264</v>
      </c>
      <c r="B1414" s="251" t="s">
        <v>536</v>
      </c>
      <c r="C1414" s="251" t="s">
        <v>353</v>
      </c>
      <c r="D1414" s="251" t="s">
        <v>191</v>
      </c>
      <c r="E1414" s="252">
        <v>23471</v>
      </c>
      <c r="F1414" s="251" t="s">
        <v>152</v>
      </c>
      <c r="G1414">
        <v>8</v>
      </c>
    </row>
    <row r="1415" spans="1:7" ht="15" customHeight="1">
      <c r="A1415" s="250">
        <v>27602</v>
      </c>
      <c r="B1415" s="251" t="s">
        <v>536</v>
      </c>
      <c r="C1415" s="251" t="s">
        <v>629</v>
      </c>
      <c r="D1415" s="251" t="s">
        <v>161</v>
      </c>
      <c r="E1415" s="252">
        <v>32616</v>
      </c>
      <c r="F1415" s="251" t="s">
        <v>152</v>
      </c>
      <c r="G1415">
        <v>8</v>
      </c>
    </row>
    <row r="1416" spans="1:7" ht="15" customHeight="1">
      <c r="A1416" s="250">
        <v>33104</v>
      </c>
      <c r="B1416" s="251" t="s">
        <v>536</v>
      </c>
      <c r="C1416" s="251" t="s">
        <v>466</v>
      </c>
      <c r="D1416" s="251" t="s">
        <v>215</v>
      </c>
      <c r="E1416" s="252">
        <v>32221</v>
      </c>
      <c r="F1416" s="251" t="s">
        <v>152</v>
      </c>
      <c r="G1416">
        <v>8</v>
      </c>
    </row>
    <row r="1417" spans="1:7" ht="15" customHeight="1">
      <c r="A1417" s="250">
        <v>38291</v>
      </c>
      <c r="B1417" s="251" t="s">
        <v>536</v>
      </c>
      <c r="C1417" s="251" t="s">
        <v>337</v>
      </c>
      <c r="D1417" s="251" t="s">
        <v>249</v>
      </c>
      <c r="E1417" s="252">
        <v>33861</v>
      </c>
      <c r="F1417" s="251" t="s">
        <v>152</v>
      </c>
      <c r="G1417">
        <v>8</v>
      </c>
    </row>
    <row r="1418" spans="1:7" ht="15" customHeight="1">
      <c r="A1418" s="250">
        <v>14926</v>
      </c>
      <c r="B1418" s="251" t="s">
        <v>536</v>
      </c>
      <c r="C1418" s="251" t="s">
        <v>337</v>
      </c>
      <c r="D1418" s="251" t="s">
        <v>315</v>
      </c>
      <c r="E1418" s="252">
        <v>14377</v>
      </c>
      <c r="F1418" s="251" t="s">
        <v>152</v>
      </c>
      <c r="G1418">
        <v>8</v>
      </c>
    </row>
    <row r="1419" spans="1:7" ht="15" customHeight="1">
      <c r="A1419" s="250">
        <v>15054</v>
      </c>
      <c r="B1419" s="251" t="s">
        <v>536</v>
      </c>
      <c r="C1419" s="251" t="s">
        <v>630</v>
      </c>
      <c r="D1419" s="251" t="s">
        <v>176</v>
      </c>
      <c r="E1419" s="252">
        <v>29476</v>
      </c>
      <c r="F1419" s="251" t="s">
        <v>152</v>
      </c>
      <c r="G1419">
        <v>8</v>
      </c>
    </row>
    <row r="1420" spans="1:7" ht="15" customHeight="1">
      <c r="A1420" s="250">
        <v>40437</v>
      </c>
      <c r="B1420" s="251" t="s">
        <v>536</v>
      </c>
      <c r="C1420" s="251" t="s">
        <v>631</v>
      </c>
      <c r="D1420" s="251" t="s">
        <v>261</v>
      </c>
      <c r="E1420" s="252">
        <v>27767</v>
      </c>
      <c r="F1420" s="251" t="s">
        <v>152</v>
      </c>
      <c r="G1420">
        <v>8</v>
      </c>
    </row>
    <row r="1421" spans="1:7" ht="15" customHeight="1">
      <c r="A1421" s="250">
        <v>20792</v>
      </c>
      <c r="B1421" s="251" t="s">
        <v>536</v>
      </c>
      <c r="C1421" s="251" t="s">
        <v>309</v>
      </c>
      <c r="D1421" s="251" t="s">
        <v>200</v>
      </c>
      <c r="E1421" s="252">
        <v>23627</v>
      </c>
      <c r="F1421" s="251" t="s">
        <v>152</v>
      </c>
      <c r="G1421">
        <v>8</v>
      </c>
    </row>
    <row r="1422" spans="1:7" ht="15" customHeight="1">
      <c r="A1422" s="250">
        <v>15341</v>
      </c>
      <c r="B1422" s="251" t="s">
        <v>536</v>
      </c>
      <c r="C1422" s="251" t="s">
        <v>632</v>
      </c>
      <c r="D1422" s="251" t="s">
        <v>176</v>
      </c>
      <c r="E1422" s="252">
        <v>30589</v>
      </c>
      <c r="F1422" s="251" t="s">
        <v>152</v>
      </c>
      <c r="G1422">
        <v>8</v>
      </c>
    </row>
    <row r="1423" spans="1:7" ht="15" customHeight="1">
      <c r="A1423" s="250">
        <v>35300</v>
      </c>
      <c r="B1423" s="251" t="s">
        <v>536</v>
      </c>
      <c r="C1423" s="251" t="s">
        <v>269</v>
      </c>
      <c r="D1423" s="251" t="s">
        <v>188</v>
      </c>
      <c r="E1423" s="252">
        <v>16793</v>
      </c>
      <c r="F1423" s="251" t="s">
        <v>152</v>
      </c>
      <c r="G1423">
        <v>8</v>
      </c>
    </row>
    <row r="1424" spans="1:7" ht="15" customHeight="1">
      <c r="A1424" s="250">
        <v>15409</v>
      </c>
      <c r="B1424" s="251" t="s">
        <v>536</v>
      </c>
      <c r="C1424" s="251" t="s">
        <v>269</v>
      </c>
      <c r="D1424" s="251" t="s">
        <v>209</v>
      </c>
      <c r="E1424" s="252">
        <v>17718</v>
      </c>
      <c r="F1424" s="251" t="s">
        <v>152</v>
      </c>
      <c r="G1424">
        <v>8</v>
      </c>
    </row>
    <row r="1425" spans="1:7" ht="15" customHeight="1">
      <c r="A1425" s="250">
        <v>40796</v>
      </c>
      <c r="B1425" s="251" t="s">
        <v>536</v>
      </c>
      <c r="C1425" s="251" t="s">
        <v>269</v>
      </c>
      <c r="D1425" s="251" t="s">
        <v>633</v>
      </c>
      <c r="E1425" s="252">
        <v>22297</v>
      </c>
      <c r="F1425" s="251" t="s">
        <v>152</v>
      </c>
      <c r="G1425">
        <v>8</v>
      </c>
    </row>
    <row r="1426" spans="1:7" ht="15" customHeight="1">
      <c r="A1426" s="250">
        <v>40795</v>
      </c>
      <c r="B1426" s="251" t="s">
        <v>536</v>
      </c>
      <c r="C1426" s="251" t="s">
        <v>269</v>
      </c>
      <c r="D1426" s="251" t="s">
        <v>199</v>
      </c>
      <c r="E1426" s="252">
        <v>33686</v>
      </c>
      <c r="F1426" s="251" t="s">
        <v>152</v>
      </c>
      <c r="G1426">
        <v>8</v>
      </c>
    </row>
    <row r="1427" spans="1:7" ht="15" customHeight="1">
      <c r="A1427" s="250">
        <v>24721</v>
      </c>
      <c r="B1427" s="251" t="s">
        <v>536</v>
      </c>
      <c r="C1427" s="251" t="s">
        <v>634</v>
      </c>
      <c r="D1427" s="251" t="s">
        <v>311</v>
      </c>
      <c r="E1427" s="252">
        <v>32798</v>
      </c>
      <c r="F1427" s="251" t="s">
        <v>152</v>
      </c>
      <c r="G1427">
        <v>8</v>
      </c>
    </row>
    <row r="1428" spans="1:7" ht="15" customHeight="1">
      <c r="A1428" s="250">
        <v>31560</v>
      </c>
      <c r="B1428" s="251" t="s">
        <v>536</v>
      </c>
      <c r="C1428" s="251" t="s">
        <v>382</v>
      </c>
      <c r="D1428" s="251" t="s">
        <v>228</v>
      </c>
      <c r="E1428" s="252">
        <v>24106</v>
      </c>
      <c r="F1428" s="251" t="s">
        <v>152</v>
      </c>
      <c r="G1428">
        <v>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3:J35"/>
  <sheetViews>
    <sheetView showGridLines="0" tabSelected="1" zoomScale="75" zoomScaleNormal="75" workbookViewId="0" topLeftCell="A1">
      <selection activeCell="C27" sqref="C27"/>
    </sheetView>
  </sheetViews>
  <sheetFormatPr defaultColWidth="9.00390625" defaultRowHeight="14.25"/>
  <cols>
    <col min="1" max="1" width="7.00390625" style="1" customWidth="1"/>
    <col min="2" max="2" width="12.875" style="1" customWidth="1"/>
    <col min="3" max="10" width="11.50390625" style="1" customWidth="1"/>
    <col min="11" max="16384" width="9.00390625" style="1" customWidth="1"/>
  </cols>
  <sheetData>
    <row r="2" ht="24" customHeight="1"/>
    <row r="3" spans="2:10" ht="12.75">
      <c r="B3" s="3" t="s">
        <v>94</v>
      </c>
      <c r="C3" s="179" t="str">
        <f>Track1!J3</f>
        <v>Birchfield</v>
      </c>
      <c r="D3" s="179" t="str">
        <f>Track1!K3</f>
        <v>Burton</v>
      </c>
      <c r="E3" s="179" t="str">
        <f>Track1!L3</f>
        <v>Cannock </v>
      </c>
      <c r="F3" s="179" t="str">
        <f>Track1!M3</f>
        <v>D.A.S.H</v>
      </c>
      <c r="G3" s="179" t="str">
        <f>Track1!N3</f>
        <v>Leamington</v>
      </c>
      <c r="H3" s="179" t="str">
        <f>Track1!O3</f>
        <v>Mansfield</v>
      </c>
      <c r="I3" s="179" t="str">
        <f>Track1!P3</f>
        <v>Rugby</v>
      </c>
      <c r="J3" s="179" t="str">
        <f>Track1!Q3</f>
        <v>Tamworth</v>
      </c>
    </row>
    <row r="4" spans="2:10" ht="15.75" customHeight="1">
      <c r="B4" s="3" t="s">
        <v>48</v>
      </c>
      <c r="C4" s="180">
        <f>Track1!J47</f>
        <v>36</v>
      </c>
      <c r="D4" s="180">
        <f>Track1!K47</f>
        <v>24</v>
      </c>
      <c r="E4" s="180">
        <f>Track1!L47</f>
        <v>37</v>
      </c>
      <c r="F4" s="180">
        <f>Track1!M47</f>
        <v>26</v>
      </c>
      <c r="G4" s="180">
        <f>Track1!N47</f>
        <v>22</v>
      </c>
      <c r="H4" s="180">
        <f>Track1!O47</f>
        <v>31</v>
      </c>
      <c r="I4" s="180">
        <f>Track1!P47</f>
        <v>42</v>
      </c>
      <c r="J4" s="180">
        <f>Track1!Q47</f>
        <v>40</v>
      </c>
    </row>
    <row r="5" spans="2:10" ht="15.75" customHeight="1">
      <c r="B5" s="3" t="s">
        <v>92</v>
      </c>
      <c r="C5" s="180">
        <f>Track2!J47</f>
        <v>25</v>
      </c>
      <c r="D5" s="180">
        <f>Track2!K47</f>
        <v>22</v>
      </c>
      <c r="E5" s="180">
        <f>Track2!L47</f>
        <v>46</v>
      </c>
      <c r="F5" s="180">
        <f>Track2!M47</f>
        <v>32</v>
      </c>
      <c r="G5" s="180">
        <f>Track2!N47</f>
        <v>33</v>
      </c>
      <c r="H5" s="180">
        <f>Track2!O47</f>
        <v>26</v>
      </c>
      <c r="I5" s="180">
        <f>Track2!P47</f>
        <v>30</v>
      </c>
      <c r="J5" s="180">
        <f>Track2!Q47</f>
        <v>33</v>
      </c>
    </row>
    <row r="6" spans="2:10" ht="15.75" customHeight="1">
      <c r="B6" s="3" t="s">
        <v>93</v>
      </c>
      <c r="C6" s="180">
        <f>Track3!J47</f>
        <v>17</v>
      </c>
      <c r="D6" s="180">
        <f>Track3!K47</f>
        <v>25</v>
      </c>
      <c r="E6" s="180">
        <f>Track3!L47</f>
        <v>40</v>
      </c>
      <c r="F6" s="180">
        <f>Track3!M47</f>
        <v>21</v>
      </c>
      <c r="G6" s="180">
        <f>Track3!N47</f>
        <v>42</v>
      </c>
      <c r="H6" s="180">
        <f>Track3!O47</f>
        <v>32</v>
      </c>
      <c r="I6" s="180">
        <f>Track3!P47</f>
        <v>38</v>
      </c>
      <c r="J6" s="180">
        <f>Track3!Q47</f>
        <v>41</v>
      </c>
    </row>
    <row r="7" spans="2:10" ht="15.75" customHeight="1">
      <c r="B7" s="3" t="s">
        <v>54</v>
      </c>
      <c r="C7" s="180">
        <f>Field1!J47</f>
        <v>40</v>
      </c>
      <c r="D7" s="180">
        <f>Field1!K47</f>
        <v>35</v>
      </c>
      <c r="E7" s="180">
        <f>Field1!L47</f>
        <v>22</v>
      </c>
      <c r="F7" s="180">
        <f>Field1!M47</f>
        <v>30</v>
      </c>
      <c r="G7" s="180">
        <f>Field1!N47</f>
        <v>29</v>
      </c>
      <c r="H7" s="180">
        <f>Field1!O47</f>
        <v>38</v>
      </c>
      <c r="I7" s="180">
        <f>Field1!P47</f>
        <v>36</v>
      </c>
      <c r="J7" s="180">
        <f>Field1!Q47</f>
        <v>27</v>
      </c>
    </row>
    <row r="8" spans="2:10" ht="15.75" customHeight="1">
      <c r="B8" s="3" t="s">
        <v>55</v>
      </c>
      <c r="C8" s="180">
        <f>Field2!J47</f>
        <v>48</v>
      </c>
      <c r="D8" s="180">
        <f>Field2!K47</f>
        <v>34</v>
      </c>
      <c r="E8" s="180">
        <f>Field2!L47</f>
        <v>37</v>
      </c>
      <c r="F8" s="180">
        <f>Field2!M47</f>
        <v>31</v>
      </c>
      <c r="G8" s="180">
        <f>Field2!N47</f>
        <v>19</v>
      </c>
      <c r="H8" s="180">
        <f>Field2!O47</f>
        <v>42</v>
      </c>
      <c r="I8" s="180">
        <f>Field2!P47</f>
        <v>19</v>
      </c>
      <c r="J8" s="180">
        <f>Field2!Q47</f>
        <v>34</v>
      </c>
    </row>
    <row r="9" spans="2:10" ht="15.75" customHeight="1">
      <c r="B9" s="3" t="s">
        <v>91</v>
      </c>
      <c r="C9" s="180">
        <f>Field3!J47</f>
        <v>27</v>
      </c>
      <c r="D9" s="180">
        <f>Field3!K47</f>
        <v>21</v>
      </c>
      <c r="E9" s="180">
        <f>Field3!L47</f>
        <v>22</v>
      </c>
      <c r="F9" s="180">
        <f>Field3!M47</f>
        <v>32</v>
      </c>
      <c r="G9" s="180">
        <f>Field3!N47</f>
        <v>13</v>
      </c>
      <c r="H9" s="180">
        <f>Field3!O47</f>
        <v>23</v>
      </c>
      <c r="I9" s="180">
        <f>Field3!P47</f>
        <v>15</v>
      </c>
      <c r="J9" s="180">
        <f>Field3!Q47</f>
        <v>22</v>
      </c>
    </row>
    <row r="10" spans="2:10" ht="15.75" customHeight="1">
      <c r="B10" s="3" t="s">
        <v>96</v>
      </c>
      <c r="C10" s="180">
        <f>Relays!J47</f>
        <v>16</v>
      </c>
      <c r="D10" s="180">
        <f>Relays!K47</f>
        <v>7</v>
      </c>
      <c r="E10" s="180">
        <f>Relays!L47</f>
        <v>17</v>
      </c>
      <c r="F10" s="180">
        <f>Relays!M47</f>
        <v>11</v>
      </c>
      <c r="G10" s="180">
        <f>Relays!N47</f>
        <v>7</v>
      </c>
      <c r="H10" s="180">
        <f>Relays!O47</f>
        <v>15</v>
      </c>
      <c r="I10" s="180">
        <f>Relays!P47</f>
        <v>13</v>
      </c>
      <c r="J10" s="180">
        <f>Relays!Q47</f>
        <v>18</v>
      </c>
    </row>
    <row r="11" spans="2:10" ht="15.75" customHeight="1">
      <c r="B11" s="3" t="s">
        <v>95</v>
      </c>
      <c r="C11" s="180">
        <f>IF(Officials!$K$9&lt;&gt;0,Officials!C9,"")</f>
        <v>-5</v>
      </c>
      <c r="D11" s="180">
        <f>IF(Officials!$K$9&lt;&gt;0,Officials!D9,"")</f>
        <v>15</v>
      </c>
      <c r="E11" s="180">
        <f>IF(Officials!$K$9&lt;&gt;0,Officials!E9,"")</f>
        <v>15.5</v>
      </c>
      <c r="F11" s="180">
        <f>IF(Officials!$K$9&lt;&gt;0,Officials!F9,"")</f>
        <v>5</v>
      </c>
      <c r="G11" s="180">
        <f>IF(Officials!$K$9&lt;&gt;0,Officials!G9,"")</f>
        <v>15.5</v>
      </c>
      <c r="H11" s="180">
        <f>IF(Officials!$K$9&lt;&gt;0,Officials!H9,"")</f>
        <v>15</v>
      </c>
      <c r="I11" s="180">
        <f>IF(Officials!$K$9&lt;&gt;0,Officials!I9,"")</f>
        <v>14.5</v>
      </c>
      <c r="J11" s="180">
        <f>IF(Officials!$K$9&lt;&gt;0,Officials!J9,"")</f>
        <v>14.5</v>
      </c>
    </row>
    <row r="12" spans="2:10" ht="15.75" customHeight="1">
      <c r="B12" s="181" t="s">
        <v>107</v>
      </c>
      <c r="C12" s="182">
        <f>SUM(C4:C11)</f>
        <v>204</v>
      </c>
      <c r="D12" s="182">
        <f aca="true" t="shared" si="0" ref="D12:J12">SUM(D4:D11)</f>
        <v>183</v>
      </c>
      <c r="E12" s="182">
        <f t="shared" si="0"/>
        <v>236.5</v>
      </c>
      <c r="F12" s="182">
        <f t="shared" si="0"/>
        <v>188</v>
      </c>
      <c r="G12" s="182">
        <f t="shared" si="0"/>
        <v>180.5</v>
      </c>
      <c r="H12" s="182">
        <f t="shared" si="0"/>
        <v>222</v>
      </c>
      <c r="I12" s="182">
        <f t="shared" si="0"/>
        <v>207.5</v>
      </c>
      <c r="J12" s="182">
        <f t="shared" si="0"/>
        <v>229.5</v>
      </c>
    </row>
    <row r="14" spans="3:10" ht="12.75" hidden="1">
      <c r="C14" s="1">
        <f>RANK(C12,$C$12:$J$12,0)</f>
        <v>5</v>
      </c>
      <c r="D14" s="1">
        <f aca="true" t="shared" si="1" ref="D14:J14">RANK(D12,$C$12:$J$12,0)</f>
        <v>7</v>
      </c>
      <c r="E14" s="1">
        <f t="shared" si="1"/>
        <v>1</v>
      </c>
      <c r="F14" s="1">
        <f t="shared" si="1"/>
        <v>6</v>
      </c>
      <c r="G14" s="1">
        <f t="shared" si="1"/>
        <v>8</v>
      </c>
      <c r="H14" s="1">
        <f t="shared" si="1"/>
        <v>3</v>
      </c>
      <c r="I14" s="1">
        <f t="shared" si="1"/>
        <v>4</v>
      </c>
      <c r="J14" s="1">
        <f t="shared" si="1"/>
        <v>2</v>
      </c>
    </row>
    <row r="15" ht="12.75" hidden="1"/>
    <row r="16" spans="3:10" ht="12.75" hidden="1">
      <c r="C16" s="1">
        <v>0.01</v>
      </c>
      <c r="D16" s="1">
        <v>0.02</v>
      </c>
      <c r="E16" s="1">
        <v>0.03</v>
      </c>
      <c r="F16" s="1">
        <v>0.04</v>
      </c>
      <c r="G16" s="1">
        <v>0.05</v>
      </c>
      <c r="H16" s="1">
        <v>0.06</v>
      </c>
      <c r="I16" s="1">
        <v>0.07</v>
      </c>
      <c r="J16" s="1">
        <v>0.08</v>
      </c>
    </row>
    <row r="17" spans="3:10" ht="12.75" hidden="1">
      <c r="C17" s="1">
        <f>C12+C16</f>
        <v>204.01</v>
      </c>
      <c r="D17" s="1">
        <f aca="true" t="shared" si="2" ref="D17:J17">D12+D16</f>
        <v>183.02</v>
      </c>
      <c r="E17" s="1">
        <f t="shared" si="2"/>
        <v>236.53</v>
      </c>
      <c r="F17" s="1">
        <f t="shared" si="2"/>
        <v>188.04</v>
      </c>
      <c r="G17" s="1">
        <f t="shared" si="2"/>
        <v>180.55</v>
      </c>
      <c r="H17" s="1">
        <f t="shared" si="2"/>
        <v>222.06</v>
      </c>
      <c r="I17" s="1">
        <f t="shared" si="2"/>
        <v>207.57</v>
      </c>
      <c r="J17" s="1">
        <f t="shared" si="2"/>
        <v>229.58</v>
      </c>
    </row>
    <row r="18" ht="12.75" hidden="1"/>
    <row r="19" spans="3:10" ht="12.75" hidden="1">
      <c r="C19" s="1">
        <f>RANK(C17,$C$17:$J$17,0)</f>
        <v>5</v>
      </c>
      <c r="D19" s="1">
        <f aca="true" t="shared" si="3" ref="D19:J19">RANK(D17,$C$17:$J$17,0)</f>
        <v>7</v>
      </c>
      <c r="E19" s="1">
        <f t="shared" si="3"/>
        <v>1</v>
      </c>
      <c r="F19" s="1">
        <f t="shared" si="3"/>
        <v>6</v>
      </c>
      <c r="G19" s="1">
        <f t="shared" si="3"/>
        <v>8</v>
      </c>
      <c r="H19" s="1">
        <f t="shared" si="3"/>
        <v>3</v>
      </c>
      <c r="I19" s="1">
        <f t="shared" si="3"/>
        <v>4</v>
      </c>
      <c r="J19" s="1">
        <f t="shared" si="3"/>
        <v>2</v>
      </c>
    </row>
    <row r="20" spans="3:10" ht="12.75" hidden="1">
      <c r="C20" s="1" t="str">
        <f>C3</f>
        <v>Birchfield</v>
      </c>
      <c r="D20" s="1" t="str">
        <f aca="true" t="shared" si="4" ref="D20:J20">D3</f>
        <v>Burton</v>
      </c>
      <c r="E20" s="1" t="str">
        <f t="shared" si="4"/>
        <v>Cannock </v>
      </c>
      <c r="F20" s="1" t="str">
        <f t="shared" si="4"/>
        <v>D.A.S.H</v>
      </c>
      <c r="G20" s="1" t="str">
        <f t="shared" si="4"/>
        <v>Leamington</v>
      </c>
      <c r="H20" s="1" t="str">
        <f t="shared" si="4"/>
        <v>Mansfield</v>
      </c>
      <c r="I20" s="1" t="str">
        <f t="shared" si="4"/>
        <v>Rugby</v>
      </c>
      <c r="J20" s="1" t="str">
        <f t="shared" si="4"/>
        <v>Tamworth</v>
      </c>
    </row>
    <row r="21" spans="3:10" ht="12.75" hidden="1">
      <c r="C21" s="1">
        <f>C12</f>
        <v>204</v>
      </c>
      <c r="D21" s="1">
        <f aca="true" t="shared" si="5" ref="D21:J21">D12</f>
        <v>183</v>
      </c>
      <c r="E21" s="1">
        <f t="shared" si="5"/>
        <v>236.5</v>
      </c>
      <c r="F21" s="1">
        <f t="shared" si="5"/>
        <v>188</v>
      </c>
      <c r="G21" s="1">
        <f t="shared" si="5"/>
        <v>180.5</v>
      </c>
      <c r="H21" s="1">
        <f t="shared" si="5"/>
        <v>222</v>
      </c>
      <c r="I21" s="1">
        <f t="shared" si="5"/>
        <v>207.5</v>
      </c>
      <c r="J21" s="1">
        <f t="shared" si="5"/>
        <v>229.5</v>
      </c>
    </row>
    <row r="22" spans="3:10" ht="12.75" hidden="1">
      <c r="C22" s="1">
        <f aca="true" t="shared" si="6" ref="C22:I22">C14</f>
        <v>5</v>
      </c>
      <c r="D22" s="1">
        <f t="shared" si="6"/>
        <v>7</v>
      </c>
      <c r="E22" s="1">
        <f t="shared" si="6"/>
        <v>1</v>
      </c>
      <c r="F22" s="1">
        <f t="shared" si="6"/>
        <v>6</v>
      </c>
      <c r="G22" s="1">
        <f t="shared" si="6"/>
        <v>8</v>
      </c>
      <c r="H22" s="1">
        <f t="shared" si="6"/>
        <v>3</v>
      </c>
      <c r="I22" s="1">
        <f t="shared" si="6"/>
        <v>4</v>
      </c>
      <c r="J22" s="1">
        <f>J14</f>
        <v>2</v>
      </c>
    </row>
    <row r="24" ht="19.5" customHeight="1"/>
    <row r="25" spans="5:10" ht="14.25" customHeight="1">
      <c r="E25" s="111" t="s">
        <v>7</v>
      </c>
      <c r="F25" s="183" t="s">
        <v>97</v>
      </c>
      <c r="G25" s="111" t="s">
        <v>98</v>
      </c>
      <c r="H25" s="145"/>
      <c r="I25" s="145"/>
      <c r="J25" s="145"/>
    </row>
    <row r="26" spans="4:10" ht="14.25" customHeight="1">
      <c r="D26" s="74">
        <v>1</v>
      </c>
      <c r="E26" s="184">
        <f aca="true" t="shared" si="7" ref="E26:E33">HLOOKUP(D26,$C$19:$J$22,4,FALSE)</f>
        <v>1</v>
      </c>
      <c r="F26" s="185" t="str">
        <f aca="true" t="shared" si="8" ref="F26:F33">HLOOKUP(D26,$C$19:$J$20,2,FALSE)</f>
        <v>Cannock </v>
      </c>
      <c r="G26" s="184">
        <f aca="true" t="shared" si="9" ref="G26:G33">HLOOKUP(D26,$C$19:$J$21,3,FALSE)</f>
        <v>236.5</v>
      </c>
      <c r="H26" s="154"/>
      <c r="I26" s="153"/>
      <c r="J26" s="145"/>
    </row>
    <row r="27" spans="4:10" ht="14.25" customHeight="1">
      <c r="D27" s="74">
        <v>2</v>
      </c>
      <c r="E27" s="180">
        <f t="shared" si="7"/>
        <v>2</v>
      </c>
      <c r="F27" s="186" t="str">
        <f t="shared" si="8"/>
        <v>Tamworth</v>
      </c>
      <c r="G27" s="180">
        <f t="shared" si="9"/>
        <v>229.5</v>
      </c>
      <c r="H27" s="154"/>
      <c r="I27" s="153"/>
      <c r="J27" s="145"/>
    </row>
    <row r="28" spans="4:10" ht="14.25" customHeight="1">
      <c r="D28" s="74">
        <v>3</v>
      </c>
      <c r="E28" s="180">
        <f t="shared" si="7"/>
        <v>3</v>
      </c>
      <c r="F28" s="186" t="str">
        <f t="shared" si="8"/>
        <v>Mansfield</v>
      </c>
      <c r="G28" s="180">
        <f t="shared" si="9"/>
        <v>222</v>
      </c>
      <c r="H28" s="154"/>
      <c r="I28" s="153"/>
      <c r="J28" s="145"/>
    </row>
    <row r="29" spans="4:10" ht="14.25" customHeight="1">
      <c r="D29" s="74">
        <v>4</v>
      </c>
      <c r="E29" s="180">
        <f t="shared" si="7"/>
        <v>4</v>
      </c>
      <c r="F29" s="186" t="str">
        <f t="shared" si="8"/>
        <v>Rugby</v>
      </c>
      <c r="G29" s="180">
        <f t="shared" si="9"/>
        <v>207.5</v>
      </c>
      <c r="H29" s="154"/>
      <c r="I29" s="153"/>
      <c r="J29" s="145"/>
    </row>
    <row r="30" spans="4:10" ht="14.25" customHeight="1">
      <c r="D30" s="74">
        <v>5</v>
      </c>
      <c r="E30" s="180">
        <f t="shared" si="7"/>
        <v>5</v>
      </c>
      <c r="F30" s="186" t="str">
        <f t="shared" si="8"/>
        <v>Birchfield</v>
      </c>
      <c r="G30" s="180">
        <f t="shared" si="9"/>
        <v>204</v>
      </c>
      <c r="H30" s="154"/>
      <c r="I30" s="153"/>
      <c r="J30" s="145"/>
    </row>
    <row r="31" spans="4:10" ht="14.25" customHeight="1">
      <c r="D31" s="74">
        <v>6</v>
      </c>
      <c r="E31" s="180">
        <f t="shared" si="7"/>
        <v>6</v>
      </c>
      <c r="F31" s="186" t="str">
        <f t="shared" si="8"/>
        <v>D.A.S.H</v>
      </c>
      <c r="G31" s="180">
        <f t="shared" si="9"/>
        <v>188</v>
      </c>
      <c r="H31" s="154"/>
      <c r="I31" s="153"/>
      <c r="J31" s="145"/>
    </row>
    <row r="32" spans="4:10" ht="14.25" customHeight="1">
      <c r="D32" s="74">
        <v>7</v>
      </c>
      <c r="E32" s="180">
        <f t="shared" si="7"/>
        <v>7</v>
      </c>
      <c r="F32" s="186" t="str">
        <f t="shared" si="8"/>
        <v>Burton</v>
      </c>
      <c r="G32" s="180">
        <f t="shared" si="9"/>
        <v>183</v>
      </c>
      <c r="H32" s="154"/>
      <c r="I32" s="153"/>
      <c r="J32" s="145"/>
    </row>
    <row r="33" spans="4:10" ht="14.25" customHeight="1">
      <c r="D33" s="74">
        <v>8</v>
      </c>
      <c r="E33" s="180">
        <f t="shared" si="7"/>
        <v>8</v>
      </c>
      <c r="F33" s="186" t="str">
        <f t="shared" si="8"/>
        <v>Leamington</v>
      </c>
      <c r="G33" s="180">
        <f t="shared" si="9"/>
        <v>180.5</v>
      </c>
      <c r="H33" s="154"/>
      <c r="I33" s="153"/>
      <c r="J33" s="145"/>
    </row>
    <row r="34" spans="7:10" ht="12.75">
      <c r="G34" s="112"/>
      <c r="H34" s="146"/>
      <c r="I34" s="146"/>
      <c r="J34" s="146"/>
    </row>
    <row r="35" spans="6:9" ht="12.75">
      <c r="F35" s="113" t="str">
        <f>CONCATENATE("Match Positions after ",Summary!P39," events")</f>
        <v>Match Positions after 19 events</v>
      </c>
      <c r="G35" s="112"/>
      <c r="H35" s="266"/>
      <c r="I35" s="266"/>
    </row>
  </sheetData>
  <sheetProtection password="D857" sheet="1" objects="1" scenarios="1"/>
  <mergeCells count="1">
    <mergeCell ref="H35:I35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B5:P58"/>
  <sheetViews>
    <sheetView showGridLines="0" zoomScale="75" zoomScaleNormal="75" workbookViewId="0" topLeftCell="A1">
      <selection activeCell="H44" sqref="H44"/>
    </sheetView>
  </sheetViews>
  <sheetFormatPr defaultColWidth="9.00390625" defaultRowHeight="14.25"/>
  <cols>
    <col min="2" max="2" width="5.375" style="0" customWidth="1"/>
    <col min="3" max="3" width="1.25" style="0" customWidth="1"/>
    <col min="4" max="4" width="15.25390625" style="0" customWidth="1"/>
    <col min="5" max="8" width="9.75390625" style="0" customWidth="1"/>
    <col min="9" max="9" width="13.375" style="94" customWidth="1"/>
    <col min="10" max="10" width="18.75390625" style="0" bestFit="1" customWidth="1"/>
    <col min="12" max="16" width="0" style="0" hidden="1" customWidth="1"/>
  </cols>
  <sheetData>
    <row r="2" ht="14.25" hidden="1"/>
    <row r="3" ht="14.25" hidden="1"/>
    <row r="4" ht="14.25" hidden="1"/>
    <row r="5" spans="5:8" ht="15">
      <c r="E5" s="272" t="s">
        <v>513</v>
      </c>
      <c r="F5" s="272"/>
      <c r="G5" s="272"/>
      <c r="H5" s="272"/>
    </row>
    <row r="6" spans="5:8" ht="14.25" hidden="1">
      <c r="E6" s="94">
        <v>1</v>
      </c>
      <c r="F6" s="94">
        <v>2</v>
      </c>
      <c r="G6" s="94">
        <v>3</v>
      </c>
      <c r="H6" s="94">
        <v>4</v>
      </c>
    </row>
    <row r="7" spans="2:16" ht="15">
      <c r="B7" s="148"/>
      <c r="C7" s="148"/>
      <c r="D7" s="165" t="s">
        <v>97</v>
      </c>
      <c r="E7" s="166" t="str">
        <f>CONCATENATE("Match ",E6)</f>
        <v>Match 1</v>
      </c>
      <c r="F7" s="166" t="str">
        <f>CONCATENATE("Match ",F6)</f>
        <v>Match 2</v>
      </c>
      <c r="G7" s="166" t="str">
        <f>CONCATENATE("Match ",G6)</f>
        <v>Match 3</v>
      </c>
      <c r="H7" s="166" t="str">
        <f>CONCATENATE("Match ",H6)</f>
        <v>Match 4</v>
      </c>
      <c r="I7" s="166" t="s">
        <v>510</v>
      </c>
      <c r="J7" s="167" t="s">
        <v>136</v>
      </c>
      <c r="N7" t="s">
        <v>514</v>
      </c>
      <c r="O7" t="s">
        <v>515</v>
      </c>
      <c r="P7" t="s">
        <v>516</v>
      </c>
    </row>
    <row r="8" spans="2:16" ht="15.75">
      <c r="B8">
        <f>RANK(J8,J$8:J$15)</f>
        <v>1</v>
      </c>
      <c r="C8" s="148"/>
      <c r="D8" s="149" t="str">
        <f aca="true" t="shared" si="0" ref="D8:D15">VLOOKUP($L8,$B$33:$D$40,3,FALSE)</f>
        <v>Tamworth</v>
      </c>
      <c r="E8" s="150">
        <f aca="true" t="shared" si="1" ref="E8:H15">IF(E$6&lt;=$E$20,VLOOKUP($L8,$B$33:$H$40,3+E$32,FALSE),"")</f>
        <v>8</v>
      </c>
      <c r="F8" s="150">
        <f t="shared" si="1"/>
        <v>7</v>
      </c>
      <c r="G8" s="150">
        <f t="shared" si="1"/>
        <v>8</v>
      </c>
      <c r="H8" s="150">
        <f t="shared" si="1"/>
        <v>7</v>
      </c>
      <c r="I8" s="231">
        <f>VLOOKUP(D8,Teams!$E$4:$K$11,7,FALSE)</f>
        <v>0</v>
      </c>
      <c r="J8" s="168">
        <f>SUM(E8:H8)-I8</f>
        <v>30</v>
      </c>
      <c r="K8" s="163" t="str">
        <f>CONCATENATE("(",P8,")")</f>
        <v>(934.5)</v>
      </c>
      <c r="L8" s="148">
        <v>1</v>
      </c>
      <c r="M8">
        <v>8</v>
      </c>
      <c r="N8" s="162">
        <f>VLOOKUP(D8,Teams!E$26:J$33,6,FALSE)</f>
        <v>705</v>
      </c>
      <c r="O8">
        <f>VLOOKUP(D8,$D$21:$E$28,2,FALSE)</f>
        <v>229.5</v>
      </c>
      <c r="P8">
        <f>IF(Summary!$P$39&gt;=$F$20,N8+O8,N8)</f>
        <v>934.5</v>
      </c>
    </row>
    <row r="9" spans="2:16" ht="15.75">
      <c r="B9">
        <f aca="true" t="shared" si="2" ref="B9:B15">RANK(J9,J$8:J$15)</f>
        <v>2</v>
      </c>
      <c r="C9" s="148"/>
      <c r="D9" s="149" t="str">
        <f t="shared" si="0"/>
        <v>Cannock </v>
      </c>
      <c r="E9" s="150">
        <f t="shared" si="1"/>
        <v>4.5</v>
      </c>
      <c r="F9" s="150">
        <f t="shared" si="1"/>
        <v>8</v>
      </c>
      <c r="G9" s="150">
        <f t="shared" si="1"/>
        <v>7</v>
      </c>
      <c r="H9" s="150">
        <f t="shared" si="1"/>
        <v>8</v>
      </c>
      <c r="I9" s="231">
        <f>VLOOKUP(D9,Teams!$E$4:$K$11,7,FALSE)</f>
        <v>0</v>
      </c>
      <c r="J9" s="168">
        <f aca="true" t="shared" si="3" ref="J9:J15">SUM(E9:H9)-I9</f>
        <v>27.5</v>
      </c>
      <c r="K9" s="163" t="str">
        <f aca="true" t="shared" si="4" ref="K9:K15">CONCATENATE("(",P9,")")</f>
        <v>(929.5)</v>
      </c>
      <c r="L9" s="148">
        <v>2</v>
      </c>
      <c r="M9">
        <v>7</v>
      </c>
      <c r="N9" s="162">
        <f>VLOOKUP(D9,Teams!E$26:J$33,6,FALSE)</f>
        <v>693</v>
      </c>
      <c r="O9">
        <f aca="true" t="shared" si="5" ref="O9:O15">VLOOKUP(D9,$D$21:$E$28,2,FALSE)</f>
        <v>236.5</v>
      </c>
      <c r="P9">
        <f>IF(Summary!$P$39&gt;=$F$20,N9+O9,N9)</f>
        <v>929.5</v>
      </c>
    </row>
    <row r="10" spans="2:16" ht="15.75">
      <c r="B10">
        <f t="shared" si="2"/>
        <v>3</v>
      </c>
      <c r="C10" s="148"/>
      <c r="D10" s="149" t="str">
        <f t="shared" si="0"/>
        <v>Mansfield</v>
      </c>
      <c r="E10" s="150">
        <f t="shared" si="1"/>
        <v>6.5</v>
      </c>
      <c r="F10" s="150">
        <f t="shared" si="1"/>
        <v>4</v>
      </c>
      <c r="G10" s="150">
        <f t="shared" si="1"/>
        <v>6</v>
      </c>
      <c r="H10" s="150">
        <f t="shared" si="1"/>
        <v>6</v>
      </c>
      <c r="I10" s="231">
        <f>VLOOKUP(D10,Teams!$E$4:$K$11,7,FALSE)</f>
        <v>1</v>
      </c>
      <c r="J10" s="168">
        <f t="shared" si="3"/>
        <v>21.5</v>
      </c>
      <c r="K10" s="163" t="str">
        <f t="shared" si="4"/>
        <v>(856)</v>
      </c>
      <c r="L10" s="148">
        <v>3</v>
      </c>
      <c r="M10">
        <v>6</v>
      </c>
      <c r="N10" s="162">
        <f>VLOOKUP(D10,Teams!E$26:J$33,6,FALSE)</f>
        <v>634</v>
      </c>
      <c r="O10">
        <f t="shared" si="5"/>
        <v>222</v>
      </c>
      <c r="P10">
        <f>IF(Summary!$P$39&gt;=$F$20,N10+O10,N10)</f>
        <v>856</v>
      </c>
    </row>
    <row r="11" spans="2:16" ht="15.75">
      <c r="B11">
        <f t="shared" si="2"/>
        <v>4</v>
      </c>
      <c r="C11" s="148"/>
      <c r="D11" s="149" t="str">
        <f t="shared" si="0"/>
        <v>D.A.S.H</v>
      </c>
      <c r="E11" s="150">
        <f t="shared" si="1"/>
        <v>6.5</v>
      </c>
      <c r="F11" s="150">
        <f t="shared" si="1"/>
        <v>5</v>
      </c>
      <c r="G11" s="150">
        <f t="shared" si="1"/>
        <v>4</v>
      </c>
      <c r="H11" s="150">
        <f t="shared" si="1"/>
        <v>3</v>
      </c>
      <c r="I11" s="231">
        <f>VLOOKUP(D11,Teams!$E$4:$K$11,7,FALSE)</f>
        <v>0</v>
      </c>
      <c r="J11" s="168">
        <f t="shared" si="3"/>
        <v>18.5</v>
      </c>
      <c r="K11" s="163" t="str">
        <f t="shared" si="4"/>
        <v>(809.5)</v>
      </c>
      <c r="L11" s="148">
        <v>4</v>
      </c>
      <c r="M11">
        <v>5</v>
      </c>
      <c r="N11" s="162">
        <f>VLOOKUP(D11,Teams!E$26:J$33,6,FALSE)</f>
        <v>621.5</v>
      </c>
      <c r="O11">
        <f t="shared" si="5"/>
        <v>188</v>
      </c>
      <c r="P11">
        <f>IF(Summary!$P$39&gt;=$F$20,N11+O11,N11)</f>
        <v>809.5</v>
      </c>
    </row>
    <row r="12" spans="2:16" ht="15.75">
      <c r="B12">
        <f t="shared" si="2"/>
        <v>5</v>
      </c>
      <c r="C12" s="148"/>
      <c r="D12" s="149" t="str">
        <f t="shared" si="0"/>
        <v>Birchfield</v>
      </c>
      <c r="E12" s="150">
        <f t="shared" si="1"/>
        <v>3</v>
      </c>
      <c r="F12" s="150">
        <f t="shared" si="1"/>
        <v>3</v>
      </c>
      <c r="G12" s="150">
        <f t="shared" si="1"/>
        <v>5</v>
      </c>
      <c r="H12" s="150">
        <f t="shared" si="1"/>
        <v>4</v>
      </c>
      <c r="I12" s="231">
        <f>VLOOKUP(D12,Teams!$E$4:$K$11,7,FALSE)</f>
        <v>2</v>
      </c>
      <c r="J12" s="168">
        <f t="shared" si="3"/>
        <v>13</v>
      </c>
      <c r="K12" s="163" t="str">
        <f t="shared" si="4"/>
        <v>(809.5)</v>
      </c>
      <c r="L12" s="148">
        <v>5</v>
      </c>
      <c r="M12">
        <v>4</v>
      </c>
      <c r="N12" s="162">
        <f>VLOOKUP(D12,Teams!E$26:J$33,6,FALSE)</f>
        <v>605.5</v>
      </c>
      <c r="O12">
        <f t="shared" si="5"/>
        <v>204</v>
      </c>
      <c r="P12">
        <f>IF(Summary!$P$39&gt;=$F$20,N12+O12,N12)</f>
        <v>809.5</v>
      </c>
    </row>
    <row r="13" spans="2:16" ht="15.75">
      <c r="B13">
        <f t="shared" si="2"/>
        <v>6</v>
      </c>
      <c r="C13" s="148"/>
      <c r="D13" s="149" t="str">
        <f t="shared" si="0"/>
        <v>Rugby</v>
      </c>
      <c r="E13" s="150">
        <f t="shared" si="1"/>
        <v>4.5</v>
      </c>
      <c r="F13" s="150">
        <f t="shared" si="1"/>
        <v>1.5</v>
      </c>
      <c r="G13" s="150">
        <f t="shared" si="1"/>
        <v>1</v>
      </c>
      <c r="H13" s="150">
        <f t="shared" si="1"/>
        <v>5</v>
      </c>
      <c r="I13" s="231">
        <f>VLOOKUP(D13,Teams!$E$4:$K$11,7,FALSE)</f>
        <v>0</v>
      </c>
      <c r="J13" s="168">
        <f t="shared" si="3"/>
        <v>12</v>
      </c>
      <c r="K13" s="163" t="str">
        <f t="shared" si="4"/>
        <v>(757)</v>
      </c>
      <c r="L13" s="148">
        <v>6</v>
      </c>
      <c r="M13">
        <v>3</v>
      </c>
      <c r="N13" s="162">
        <f>VLOOKUP(D13,Teams!E$26:J$33,6,FALSE)</f>
        <v>549.5</v>
      </c>
      <c r="O13">
        <f t="shared" si="5"/>
        <v>207.5</v>
      </c>
      <c r="P13">
        <f>IF(Summary!$P$39&gt;=$F$20,N13+O13,N13)</f>
        <v>757</v>
      </c>
    </row>
    <row r="14" spans="2:16" ht="15.75">
      <c r="B14">
        <f t="shared" si="2"/>
        <v>7</v>
      </c>
      <c r="C14" s="148"/>
      <c r="D14" s="149" t="str">
        <f t="shared" si="0"/>
        <v>Leamington</v>
      </c>
      <c r="E14" s="150">
        <f t="shared" si="1"/>
        <v>1</v>
      </c>
      <c r="F14" s="150">
        <f t="shared" si="1"/>
        <v>6</v>
      </c>
      <c r="G14" s="150">
        <f t="shared" si="1"/>
        <v>2</v>
      </c>
      <c r="H14" s="150">
        <f t="shared" si="1"/>
        <v>1</v>
      </c>
      <c r="I14" s="231">
        <f>VLOOKUP(D14,Teams!$E$4:$K$11,7,FALSE)</f>
        <v>0</v>
      </c>
      <c r="J14" s="168">
        <f t="shared" si="3"/>
        <v>10</v>
      </c>
      <c r="K14" s="163" t="str">
        <f t="shared" si="4"/>
        <v>(731)</v>
      </c>
      <c r="L14" s="148">
        <v>7</v>
      </c>
      <c r="M14">
        <v>2</v>
      </c>
      <c r="N14" s="162">
        <f>VLOOKUP(D14,Teams!E$26:J$33,6,FALSE)</f>
        <v>550.5</v>
      </c>
      <c r="O14">
        <f t="shared" si="5"/>
        <v>180.5</v>
      </c>
      <c r="P14">
        <f>IF(Summary!$P$39&gt;=$F$20,N14+O14,N14)</f>
        <v>731</v>
      </c>
    </row>
    <row r="15" spans="2:16" ht="15.75">
      <c r="B15">
        <f t="shared" si="2"/>
        <v>8</v>
      </c>
      <c r="C15" s="148"/>
      <c r="D15" s="151" t="str">
        <f t="shared" si="0"/>
        <v>Burton</v>
      </c>
      <c r="E15" s="152">
        <f t="shared" si="1"/>
        <v>2</v>
      </c>
      <c r="F15" s="152">
        <f t="shared" si="1"/>
        <v>1.5</v>
      </c>
      <c r="G15" s="152">
        <f t="shared" si="1"/>
        <v>3</v>
      </c>
      <c r="H15" s="152">
        <f t="shared" si="1"/>
        <v>2</v>
      </c>
      <c r="I15" s="232">
        <f>VLOOKUP(D15,Teams!$E$4:$K$11,7,FALSE)</f>
        <v>0</v>
      </c>
      <c r="J15" s="169">
        <f t="shared" si="3"/>
        <v>8.5</v>
      </c>
      <c r="K15" s="163" t="str">
        <f t="shared" si="4"/>
        <v>(726)</v>
      </c>
      <c r="L15" s="148">
        <v>8</v>
      </c>
      <c r="M15">
        <v>1</v>
      </c>
      <c r="N15" s="162">
        <f>VLOOKUP(D15,Teams!E$26:J$33,6,FALSE)</f>
        <v>543</v>
      </c>
      <c r="O15">
        <f t="shared" si="5"/>
        <v>183</v>
      </c>
      <c r="P15">
        <f>IF(Summary!$P$39&gt;=$F$20,N15+O15,N15)</f>
        <v>726</v>
      </c>
    </row>
    <row r="16" ht="6.75" customHeight="1" hidden="1"/>
    <row r="17" spans="5:9" ht="15" hidden="1">
      <c r="E17" s="240"/>
      <c r="F17" s="240"/>
      <c r="G17" s="240"/>
      <c r="H17" s="240"/>
      <c r="I17" s="240"/>
    </row>
    <row r="18" ht="14.25" hidden="1"/>
    <row r="19" spans="2:13" ht="14.25">
      <c r="B19" s="162"/>
      <c r="C19" s="162"/>
      <c r="D19" s="162"/>
      <c r="E19" s="162"/>
      <c r="F19" s="162"/>
      <c r="G19" s="162"/>
      <c r="H19" s="162"/>
      <c r="I19" s="163"/>
      <c r="J19" s="162"/>
      <c r="K19" s="162"/>
      <c r="L19" s="162"/>
      <c r="M19" s="162"/>
    </row>
    <row r="20" spans="2:13" ht="14.25" hidden="1">
      <c r="B20" s="162"/>
      <c r="C20" s="162"/>
      <c r="D20" s="162" t="s">
        <v>127</v>
      </c>
      <c r="E20" s="164">
        <f>Teams!B29</f>
        <v>4</v>
      </c>
      <c r="F20" s="235">
        <v>18</v>
      </c>
      <c r="G20" s="162" t="s">
        <v>128</v>
      </c>
      <c r="H20" s="162"/>
      <c r="I20" s="163" t="s">
        <v>129</v>
      </c>
      <c r="J20" s="162" t="s">
        <v>130</v>
      </c>
      <c r="K20" s="162" t="s">
        <v>131</v>
      </c>
      <c r="L20" s="162"/>
      <c r="M20" s="162"/>
    </row>
    <row r="21" spans="2:13" ht="14.25" hidden="1">
      <c r="B21" s="162"/>
      <c r="C21" s="162"/>
      <c r="D21" s="162" t="str">
        <f>'Match Totals'!F26</f>
        <v>Cannock </v>
      </c>
      <c r="E21" s="163">
        <f>'Match Totals'!G26</f>
        <v>236.5</v>
      </c>
      <c r="F21" s="163">
        <f>IF(Summary!$P$39&gt;=$F$20,(G21*I21+L21)/I21,"")</f>
        <v>8</v>
      </c>
      <c r="G21" s="163">
        <f>RANK(E21,E$21:E$28,1)</f>
        <v>8</v>
      </c>
      <c r="H21" s="163" t="str">
        <f>CONCATENATE("=",G21)</f>
        <v>=8</v>
      </c>
      <c r="I21" s="163">
        <f>COUNTIF(G$21:G$28,H21)</f>
        <v>1</v>
      </c>
      <c r="J21" s="162">
        <v>1</v>
      </c>
      <c r="K21" s="163">
        <v>0</v>
      </c>
      <c r="L21" s="162">
        <f aca="true" t="shared" si="6" ref="L21:L28">VLOOKUP(I21,$J$21:$K$28,2,FALSE)</f>
        <v>0</v>
      </c>
      <c r="M21" s="162"/>
    </row>
    <row r="22" spans="2:13" ht="14.25" hidden="1">
      <c r="B22" s="162"/>
      <c r="C22" s="162"/>
      <c r="D22" s="162" t="str">
        <f>'Match Totals'!F27</f>
        <v>Tamworth</v>
      </c>
      <c r="E22" s="163">
        <f>'Match Totals'!G27</f>
        <v>229.5</v>
      </c>
      <c r="F22" s="163">
        <f>IF(Summary!$P$39&gt;=$F$20,(G22*I22+L22)/I22,"")</f>
        <v>7</v>
      </c>
      <c r="G22" s="163">
        <f aca="true" t="shared" si="7" ref="G22:G28">RANK(E22,E$21:E$28,1)</f>
        <v>7</v>
      </c>
      <c r="H22" s="163" t="str">
        <f aca="true" t="shared" si="8" ref="H22:H28">CONCATENATE("=",G22)</f>
        <v>=7</v>
      </c>
      <c r="I22" s="163">
        <f aca="true" t="shared" si="9" ref="I22:I28">COUNTIF(G$21:G$28,H22)</f>
        <v>1</v>
      </c>
      <c r="J22" s="162">
        <v>2</v>
      </c>
      <c r="K22" s="163">
        <v>1</v>
      </c>
      <c r="L22" s="162">
        <f t="shared" si="6"/>
        <v>0</v>
      </c>
      <c r="M22" s="162"/>
    </row>
    <row r="23" spans="2:13" ht="14.25" hidden="1">
      <c r="B23" s="162"/>
      <c r="C23" s="162"/>
      <c r="D23" s="162" t="str">
        <f>'Match Totals'!F28</f>
        <v>Mansfield</v>
      </c>
      <c r="E23" s="163">
        <f>'Match Totals'!G28</f>
        <v>222</v>
      </c>
      <c r="F23" s="163">
        <f>IF(Summary!$P$39&gt;=$F$20,(G23*I23+L23)/I23,"")</f>
        <v>6</v>
      </c>
      <c r="G23" s="163">
        <f t="shared" si="7"/>
        <v>6</v>
      </c>
      <c r="H23" s="163" t="str">
        <f t="shared" si="8"/>
        <v>=6</v>
      </c>
      <c r="I23" s="163">
        <f t="shared" si="9"/>
        <v>1</v>
      </c>
      <c r="J23" s="162">
        <v>3</v>
      </c>
      <c r="K23" s="163">
        <v>3</v>
      </c>
      <c r="L23" s="162">
        <f>VLOOKUP(I23,$J$21:$K$28,2,FALSE)</f>
        <v>0</v>
      </c>
      <c r="M23" s="162"/>
    </row>
    <row r="24" spans="2:13" ht="14.25" hidden="1">
      <c r="B24" s="162"/>
      <c r="C24" s="162"/>
      <c r="D24" s="162" t="str">
        <f>'Match Totals'!F29</f>
        <v>Rugby</v>
      </c>
      <c r="E24" s="163">
        <f>'Match Totals'!G29</f>
        <v>207.5</v>
      </c>
      <c r="F24" s="163">
        <f>IF(Summary!$P$39&gt;=$F$20,(G24*I24+L24)/I24,"")</f>
        <v>5</v>
      </c>
      <c r="G24" s="163">
        <f t="shared" si="7"/>
        <v>5</v>
      </c>
      <c r="H24" s="163" t="str">
        <f t="shared" si="8"/>
        <v>=5</v>
      </c>
      <c r="I24" s="163">
        <f t="shared" si="9"/>
        <v>1</v>
      </c>
      <c r="J24" s="162">
        <v>4</v>
      </c>
      <c r="K24" s="163">
        <v>6</v>
      </c>
      <c r="L24" s="162">
        <f t="shared" si="6"/>
        <v>0</v>
      </c>
      <c r="M24" s="162"/>
    </row>
    <row r="25" spans="2:13" ht="14.25" hidden="1">
      <c r="B25" s="162"/>
      <c r="C25" s="162"/>
      <c r="D25" s="162" t="str">
        <f>'Match Totals'!F30</f>
        <v>Birchfield</v>
      </c>
      <c r="E25" s="163">
        <f>'Match Totals'!G30</f>
        <v>204</v>
      </c>
      <c r="F25" s="163">
        <f>IF(Summary!$P$39&gt;=$F$20,(G25*I25+L25)/I25,"")</f>
        <v>4</v>
      </c>
      <c r="G25" s="163">
        <f t="shared" si="7"/>
        <v>4</v>
      </c>
      <c r="H25" s="163" t="str">
        <f t="shared" si="8"/>
        <v>=4</v>
      </c>
      <c r="I25" s="163">
        <f t="shared" si="9"/>
        <v>1</v>
      </c>
      <c r="J25" s="162">
        <v>5</v>
      </c>
      <c r="K25" s="163">
        <v>10</v>
      </c>
      <c r="L25" s="162">
        <f t="shared" si="6"/>
        <v>0</v>
      </c>
      <c r="M25" s="162"/>
    </row>
    <row r="26" spans="2:13" ht="14.25" hidden="1">
      <c r="B26" s="162"/>
      <c r="C26" s="162"/>
      <c r="D26" s="162" t="str">
        <f>'Match Totals'!F31</f>
        <v>D.A.S.H</v>
      </c>
      <c r="E26" s="163">
        <f>'Match Totals'!G31</f>
        <v>188</v>
      </c>
      <c r="F26" s="163">
        <f>IF(Summary!$P$39&gt;=$F$20,(G26*I26+L26)/I26,"")</f>
        <v>3</v>
      </c>
      <c r="G26" s="163">
        <f t="shared" si="7"/>
        <v>3</v>
      </c>
      <c r="H26" s="163" t="str">
        <f t="shared" si="8"/>
        <v>=3</v>
      </c>
      <c r="I26" s="163">
        <f t="shared" si="9"/>
        <v>1</v>
      </c>
      <c r="J26" s="162">
        <v>6</v>
      </c>
      <c r="K26" s="163">
        <v>15</v>
      </c>
      <c r="L26" s="162">
        <f t="shared" si="6"/>
        <v>0</v>
      </c>
      <c r="M26" s="162"/>
    </row>
    <row r="27" spans="2:13" ht="14.25" hidden="1">
      <c r="B27" s="162"/>
      <c r="C27" s="162"/>
      <c r="D27" s="162" t="str">
        <f>'Match Totals'!F32</f>
        <v>Burton</v>
      </c>
      <c r="E27" s="163">
        <f>'Match Totals'!G32</f>
        <v>183</v>
      </c>
      <c r="F27" s="163">
        <f>IF(Summary!$P$39&gt;=$F$20,(G27*I27+L27)/I27,"")</f>
        <v>2</v>
      </c>
      <c r="G27" s="163">
        <f t="shared" si="7"/>
        <v>2</v>
      </c>
      <c r="H27" s="163" t="str">
        <f t="shared" si="8"/>
        <v>=2</v>
      </c>
      <c r="I27" s="163">
        <f t="shared" si="9"/>
        <v>1</v>
      </c>
      <c r="J27" s="162">
        <v>7</v>
      </c>
      <c r="K27" s="163">
        <v>21</v>
      </c>
      <c r="L27" s="162">
        <f t="shared" si="6"/>
        <v>0</v>
      </c>
      <c r="M27" s="162"/>
    </row>
    <row r="28" spans="2:13" ht="14.25" hidden="1">
      <c r="B28" s="162"/>
      <c r="C28" s="162"/>
      <c r="D28" s="162" t="str">
        <f>'Match Totals'!F33</f>
        <v>Leamington</v>
      </c>
      <c r="E28" s="163">
        <f>'Match Totals'!G33</f>
        <v>180.5</v>
      </c>
      <c r="F28" s="163">
        <f>IF(Summary!$P$39&gt;=$F$20,(G28*I28+L28)/I28,"")</f>
        <v>1</v>
      </c>
      <c r="G28" s="163">
        <f t="shared" si="7"/>
        <v>1</v>
      </c>
      <c r="H28" s="163" t="str">
        <f t="shared" si="8"/>
        <v>=1</v>
      </c>
      <c r="I28" s="163">
        <f t="shared" si="9"/>
        <v>1</v>
      </c>
      <c r="J28" s="162">
        <v>8</v>
      </c>
      <c r="K28" s="163">
        <v>28</v>
      </c>
      <c r="L28" s="162">
        <f t="shared" si="6"/>
        <v>0</v>
      </c>
      <c r="M28" s="162"/>
    </row>
    <row r="29" spans="2:13" ht="14.25" hidden="1">
      <c r="B29" s="162"/>
      <c r="C29" s="162"/>
      <c r="D29" s="162"/>
      <c r="E29" s="162"/>
      <c r="F29" s="162"/>
      <c r="G29" s="162"/>
      <c r="H29" s="162"/>
      <c r="I29" s="163"/>
      <c r="J29" s="162"/>
      <c r="K29" s="162"/>
      <c r="L29" s="162"/>
      <c r="M29" s="162"/>
    </row>
    <row r="30" spans="2:13" ht="14.25" hidden="1">
      <c r="B30" s="162"/>
      <c r="C30" s="162"/>
      <c r="D30" s="162"/>
      <c r="E30" s="162"/>
      <c r="F30" s="162"/>
      <c r="G30" s="162"/>
      <c r="H30" s="162"/>
      <c r="I30" s="163"/>
      <c r="J30" s="162"/>
      <c r="K30" s="162"/>
      <c r="L30" s="162"/>
      <c r="M30" s="162"/>
    </row>
    <row r="31" spans="2:13" ht="14.25" hidden="1">
      <c r="B31" s="162"/>
      <c r="C31" s="162"/>
      <c r="D31" s="162"/>
      <c r="E31" s="162"/>
      <c r="F31" s="162"/>
      <c r="G31" s="162"/>
      <c r="H31" s="162"/>
      <c r="I31" s="163"/>
      <c r="J31" s="162"/>
      <c r="K31" s="162"/>
      <c r="L31" s="162"/>
      <c r="M31" s="162"/>
    </row>
    <row r="32" spans="2:13" ht="14.25" hidden="1">
      <c r="B32" s="162"/>
      <c r="C32" s="162"/>
      <c r="D32" s="162"/>
      <c r="E32" s="163">
        <v>1</v>
      </c>
      <c r="F32" s="163">
        <v>2</v>
      </c>
      <c r="G32" s="163">
        <v>3</v>
      </c>
      <c r="H32" s="163">
        <v>4</v>
      </c>
      <c r="I32" s="163" t="str">
        <f>Teams!J3</f>
        <v>Total</v>
      </c>
      <c r="J32" s="163" t="s">
        <v>133</v>
      </c>
      <c r="K32" s="163" t="s">
        <v>134</v>
      </c>
      <c r="L32" s="163" t="s">
        <v>135</v>
      </c>
      <c r="M32" s="162"/>
    </row>
    <row r="33" spans="2:13" ht="14.25" hidden="1">
      <c r="B33" s="162">
        <f>L33</f>
        <v>5</v>
      </c>
      <c r="C33" s="162"/>
      <c r="D33" s="162" t="str">
        <f>Teams!E4</f>
        <v>Birchfield</v>
      </c>
      <c r="E33" s="163">
        <f>IF($E$20=E$32,VLOOKUP($D33,MatchScores,3,FALSE),Teams!F4)</f>
        <v>3</v>
      </c>
      <c r="F33" s="163">
        <f>IF($E$20=F$32,VLOOKUP($D33,MatchScores,3,FALSE),Teams!G4)</f>
        <v>3</v>
      </c>
      <c r="G33" s="163">
        <f>IF($E$20=G$32,VLOOKUP($D33,MatchScores,3,FALSE),Teams!H4)</f>
        <v>5</v>
      </c>
      <c r="H33" s="163">
        <f>IF($E$20=H$32,VLOOKUP($D33,MatchScores,3,FALSE),Teams!I4)</f>
        <v>4</v>
      </c>
      <c r="I33" s="163">
        <f>SUM(E33:H33)</f>
        <v>15</v>
      </c>
      <c r="J33" s="163">
        <v>0</v>
      </c>
      <c r="K33" s="163">
        <f>SUM(I33:J33)</f>
        <v>15</v>
      </c>
      <c r="L33" s="163">
        <f>RANK(K33,K$33:K$40)</f>
        <v>5</v>
      </c>
      <c r="M33" s="162"/>
    </row>
    <row r="34" spans="2:13" ht="14.25" hidden="1">
      <c r="B34" s="162">
        <f aca="true" t="shared" si="10" ref="B34:B40">L34</f>
        <v>8</v>
      </c>
      <c r="C34" s="162"/>
      <c r="D34" s="162" t="str">
        <f>Teams!E5</f>
        <v>Burton</v>
      </c>
      <c r="E34" s="163">
        <f>IF($E$20=E$32,VLOOKUP($D34,MatchScores,3,FALSE),Teams!F5)</f>
        <v>2</v>
      </c>
      <c r="F34" s="163">
        <f>IF($E$20=F$32,VLOOKUP($D34,MatchScores,3,FALSE),Teams!G5)</f>
        <v>1.5</v>
      </c>
      <c r="G34" s="163">
        <f>IF($E$20=G$32,VLOOKUP($D34,MatchScores,3,FALSE),Teams!H5)</f>
        <v>3</v>
      </c>
      <c r="H34" s="163">
        <f>IF($E$20=H$32,VLOOKUP($D34,MatchScores,3,FALSE),Teams!I5)</f>
        <v>2</v>
      </c>
      <c r="I34" s="163">
        <f aca="true" t="shared" si="11" ref="I34:I40">SUM(E34:H34)</f>
        <v>8.5</v>
      </c>
      <c r="J34" s="163">
        <f>J33+0.01</f>
        <v>0.01</v>
      </c>
      <c r="K34" s="163">
        <f aca="true" t="shared" si="12" ref="K34:K40">SUM(I34:J34)</f>
        <v>8.51</v>
      </c>
      <c r="L34" s="163">
        <f aca="true" t="shared" si="13" ref="L34:L40">RANK(K34,K$33:K$40)</f>
        <v>8</v>
      </c>
      <c r="M34" s="162"/>
    </row>
    <row r="35" spans="2:13" ht="14.25" hidden="1">
      <c r="B35" s="162">
        <f t="shared" si="10"/>
        <v>2</v>
      </c>
      <c r="C35" s="162"/>
      <c r="D35" s="162" t="str">
        <f>Teams!E6</f>
        <v>Cannock </v>
      </c>
      <c r="E35" s="163">
        <f>IF($E$20=E$32,VLOOKUP($D35,MatchScores,3,FALSE),Teams!F6)</f>
        <v>4.5</v>
      </c>
      <c r="F35" s="163">
        <f>IF($E$20=F$32,VLOOKUP($D35,MatchScores,3,FALSE),Teams!G6)</f>
        <v>8</v>
      </c>
      <c r="G35" s="163">
        <f>IF($E$20=G$32,VLOOKUP($D35,MatchScores,3,FALSE),Teams!H6)</f>
        <v>7</v>
      </c>
      <c r="H35" s="163">
        <f>IF($E$20=H$32,VLOOKUP($D35,MatchScores,3,FALSE),Teams!I6)</f>
        <v>8</v>
      </c>
      <c r="I35" s="163">
        <f t="shared" si="11"/>
        <v>27.5</v>
      </c>
      <c r="J35" s="163">
        <f aca="true" t="shared" si="14" ref="J35:J40">J34+0.01</f>
        <v>0.02</v>
      </c>
      <c r="K35" s="163">
        <f t="shared" si="12"/>
        <v>27.52</v>
      </c>
      <c r="L35" s="163">
        <f t="shared" si="13"/>
        <v>2</v>
      </c>
      <c r="M35" s="162"/>
    </row>
    <row r="36" spans="2:13" ht="14.25" hidden="1">
      <c r="B36" s="162">
        <f t="shared" si="10"/>
        <v>4</v>
      </c>
      <c r="C36" s="162"/>
      <c r="D36" s="162" t="str">
        <f>Teams!E7</f>
        <v>D.A.S.H</v>
      </c>
      <c r="E36" s="163">
        <f>IF($E$20=E$32,VLOOKUP($D36,MatchScores,3,FALSE),Teams!F7)</f>
        <v>6.5</v>
      </c>
      <c r="F36" s="163">
        <f>IF($E$20=F$32,VLOOKUP($D36,MatchScores,3,FALSE),Teams!G7)</f>
        <v>5</v>
      </c>
      <c r="G36" s="163">
        <f>IF($E$20=G$32,VLOOKUP($D36,MatchScores,3,FALSE),Teams!H7)</f>
        <v>4</v>
      </c>
      <c r="H36" s="163">
        <f>IF($E$20=H$32,VLOOKUP($D36,MatchScores,3,FALSE),Teams!I7)</f>
        <v>3</v>
      </c>
      <c r="I36" s="163">
        <f t="shared" si="11"/>
        <v>18.5</v>
      </c>
      <c r="J36" s="163">
        <f t="shared" si="14"/>
        <v>0.03</v>
      </c>
      <c r="K36" s="163">
        <f t="shared" si="12"/>
        <v>18.53</v>
      </c>
      <c r="L36" s="163">
        <f t="shared" si="13"/>
        <v>4</v>
      </c>
      <c r="M36" s="162"/>
    </row>
    <row r="37" spans="2:13" ht="14.25" hidden="1">
      <c r="B37" s="162">
        <f t="shared" si="10"/>
        <v>7</v>
      </c>
      <c r="C37" s="162"/>
      <c r="D37" s="162" t="str">
        <f>Teams!E8</f>
        <v>Leamington</v>
      </c>
      <c r="E37" s="163">
        <f>IF($E$20=E$32,VLOOKUP($D37,MatchScores,3,FALSE),Teams!F8)</f>
        <v>1</v>
      </c>
      <c r="F37" s="163">
        <f>IF($E$20=F$32,VLOOKUP($D37,MatchScores,3,FALSE),Teams!G8)</f>
        <v>6</v>
      </c>
      <c r="G37" s="163">
        <f>IF($E$20=G$32,VLOOKUP($D37,MatchScores,3,FALSE),Teams!H8)</f>
        <v>2</v>
      </c>
      <c r="H37" s="163">
        <f>IF($E$20=H$32,VLOOKUP($D37,MatchScores,3,FALSE),Teams!I8)</f>
        <v>1</v>
      </c>
      <c r="I37" s="163">
        <f t="shared" si="11"/>
        <v>10</v>
      </c>
      <c r="J37" s="163">
        <f t="shared" si="14"/>
        <v>0.04</v>
      </c>
      <c r="K37" s="163">
        <f t="shared" si="12"/>
        <v>10.04</v>
      </c>
      <c r="L37" s="163">
        <f t="shared" si="13"/>
        <v>7</v>
      </c>
      <c r="M37" s="162"/>
    </row>
    <row r="38" spans="2:13" ht="14.25" hidden="1">
      <c r="B38" s="162">
        <f t="shared" si="10"/>
        <v>3</v>
      </c>
      <c r="C38" s="162"/>
      <c r="D38" s="162" t="str">
        <f>Teams!E9</f>
        <v>Mansfield</v>
      </c>
      <c r="E38" s="163">
        <f>IF($E$20=E$32,VLOOKUP($D38,MatchScores,3,FALSE),Teams!F9)</f>
        <v>6.5</v>
      </c>
      <c r="F38" s="163">
        <f>IF($E$20=F$32,VLOOKUP($D38,MatchScores,3,FALSE),Teams!G9)</f>
        <v>4</v>
      </c>
      <c r="G38" s="163">
        <f>IF($E$20=G$32,VLOOKUP($D38,MatchScores,3,FALSE),Teams!H9)</f>
        <v>6</v>
      </c>
      <c r="H38" s="163">
        <f>IF($E$20=H$32,VLOOKUP($D38,MatchScores,3,FALSE),Teams!I9)</f>
        <v>6</v>
      </c>
      <c r="I38" s="163">
        <f t="shared" si="11"/>
        <v>22.5</v>
      </c>
      <c r="J38" s="163">
        <f t="shared" si="14"/>
        <v>0.05</v>
      </c>
      <c r="K38" s="163">
        <f t="shared" si="12"/>
        <v>22.55</v>
      </c>
      <c r="L38" s="163">
        <f t="shared" si="13"/>
        <v>3</v>
      </c>
      <c r="M38" s="162"/>
    </row>
    <row r="39" spans="2:13" ht="14.25" hidden="1">
      <c r="B39" s="162">
        <f t="shared" si="10"/>
        <v>6</v>
      </c>
      <c r="C39" s="162"/>
      <c r="D39" s="162" t="str">
        <f>Teams!E10</f>
        <v>Rugby</v>
      </c>
      <c r="E39" s="163">
        <f>IF($E$20=E$32,VLOOKUP($D39,MatchScores,3,FALSE),Teams!F10)</f>
        <v>4.5</v>
      </c>
      <c r="F39" s="163">
        <f>IF($E$20=F$32,VLOOKUP($D39,MatchScores,3,FALSE),Teams!G10)</f>
        <v>1.5</v>
      </c>
      <c r="G39" s="163">
        <f>IF($E$20=G$32,VLOOKUP($D39,MatchScores,3,FALSE),Teams!H10)</f>
        <v>1</v>
      </c>
      <c r="H39" s="163">
        <f>IF($E$20=H$32,VLOOKUP($D39,MatchScores,3,FALSE),Teams!I10)</f>
        <v>5</v>
      </c>
      <c r="I39" s="163">
        <f t="shared" si="11"/>
        <v>12</v>
      </c>
      <c r="J39" s="163">
        <f t="shared" si="14"/>
        <v>0.060000000000000005</v>
      </c>
      <c r="K39" s="163">
        <f t="shared" si="12"/>
        <v>12.06</v>
      </c>
      <c r="L39" s="163">
        <f t="shared" si="13"/>
        <v>6</v>
      </c>
      <c r="M39" s="162"/>
    </row>
    <row r="40" spans="2:13" ht="14.25" hidden="1">
      <c r="B40" s="162">
        <f t="shared" si="10"/>
        <v>1</v>
      </c>
      <c r="C40" s="162"/>
      <c r="D40" s="162" t="str">
        <f>Teams!E11</f>
        <v>Tamworth</v>
      </c>
      <c r="E40" s="163">
        <f>IF($E$20=E$32,VLOOKUP($D40,MatchScores,3,FALSE),Teams!F11)</f>
        <v>8</v>
      </c>
      <c r="F40" s="163">
        <f>IF($E$20=F$32,VLOOKUP($D40,MatchScores,3,FALSE),Teams!G11)</f>
        <v>7</v>
      </c>
      <c r="G40" s="163">
        <f>IF($E$20=G$32,VLOOKUP($D40,MatchScores,3,FALSE),Teams!H11)</f>
        <v>8</v>
      </c>
      <c r="H40" s="163">
        <f>IF($E$20=H$32,VLOOKUP($D40,MatchScores,3,FALSE),Teams!I11)</f>
        <v>7</v>
      </c>
      <c r="I40" s="163">
        <f t="shared" si="11"/>
        <v>30</v>
      </c>
      <c r="J40" s="163">
        <f t="shared" si="14"/>
        <v>0.07</v>
      </c>
      <c r="K40" s="163">
        <f t="shared" si="12"/>
        <v>30.07</v>
      </c>
      <c r="L40" s="163">
        <f t="shared" si="13"/>
        <v>1</v>
      </c>
      <c r="M40" s="162"/>
    </row>
    <row r="41" ht="8.25" customHeight="1"/>
    <row r="42" spans="5:8" ht="15">
      <c r="E42" s="273" t="s">
        <v>512</v>
      </c>
      <c r="F42" s="273"/>
      <c r="G42" s="273"/>
      <c r="H42" s="273"/>
    </row>
    <row r="43" spans="4:9" ht="14.25">
      <c r="D43" s="244" t="s">
        <v>97</v>
      </c>
      <c r="E43" s="245" t="s">
        <v>123</v>
      </c>
      <c r="F43" s="245" t="s">
        <v>124</v>
      </c>
      <c r="G43" s="245" t="s">
        <v>125</v>
      </c>
      <c r="H43" s="245" t="s">
        <v>126</v>
      </c>
      <c r="I43" s="246" t="s">
        <v>517</v>
      </c>
    </row>
    <row r="44" spans="4:9" ht="14.25">
      <c r="D44" s="236" t="str">
        <f>Teams!E26</f>
        <v>Birchfield</v>
      </c>
      <c r="E44" s="231">
        <f>IF(Teams!F26&gt;0,Teams!F26,"")</f>
        <v>200</v>
      </c>
      <c r="F44" s="231">
        <f>IF(Teams!G26&gt;0,Teams!G26,"")</f>
        <v>196</v>
      </c>
      <c r="G44" s="231">
        <f>IF(Teams!H26&gt;0,Teams!H26,"")</f>
        <v>209.5</v>
      </c>
      <c r="H44" s="231">
        <f>IF(Teams!I26&gt;0,Teams!I26,"")</f>
      </c>
      <c r="I44" s="241">
        <f>IF(Teams!J26&gt;0,Teams!J26,"")</f>
        <v>605.5</v>
      </c>
    </row>
    <row r="45" spans="4:9" ht="14.25">
      <c r="D45" s="236" t="str">
        <f>Teams!E27</f>
        <v>Burton</v>
      </c>
      <c r="E45" s="231">
        <f>IF(Teams!F27&gt;0,Teams!F27,"")</f>
        <v>181</v>
      </c>
      <c r="F45" s="231">
        <f>IF(Teams!G27&gt;0,Teams!G27,"")</f>
        <v>176.5</v>
      </c>
      <c r="G45" s="231">
        <f>IF(Teams!H27&gt;0,Teams!H27,"")</f>
        <v>185.5</v>
      </c>
      <c r="H45" s="231">
        <f>IF(Teams!I27&gt;0,Teams!I27,"")</f>
      </c>
      <c r="I45" s="241">
        <f>IF(Teams!J27&gt;0,Teams!J27,"")</f>
        <v>543</v>
      </c>
    </row>
    <row r="46" spans="4:9" ht="14.25">
      <c r="D46" s="236" t="str">
        <f>Teams!E28</f>
        <v>Cannock </v>
      </c>
      <c r="E46" s="231">
        <f>IF(Teams!F28&gt;0,Teams!F28,"")</f>
        <v>209</v>
      </c>
      <c r="F46" s="231">
        <f>IF(Teams!G28&gt;0,Teams!G28,"")</f>
        <v>253</v>
      </c>
      <c r="G46" s="231">
        <f>IF(Teams!H28&gt;0,Teams!H28,"")</f>
        <v>231</v>
      </c>
      <c r="H46" s="231">
        <f>IF(Teams!I28&gt;0,Teams!I28,"")</f>
      </c>
      <c r="I46" s="241">
        <f>IF(Teams!J28&gt;0,Teams!J28,"")</f>
        <v>693</v>
      </c>
    </row>
    <row r="47" spans="4:9" ht="14.25">
      <c r="D47" s="236" t="str">
        <f>Teams!E29</f>
        <v>D.A.S.H</v>
      </c>
      <c r="E47" s="231">
        <f>IF(Teams!F29&gt;0,Teams!F29,"")</f>
        <v>213</v>
      </c>
      <c r="F47" s="231">
        <f>IF(Teams!G29&gt;0,Teams!G29,"")</f>
        <v>204.5</v>
      </c>
      <c r="G47" s="231">
        <f>IF(Teams!H29&gt;0,Teams!H29,"")</f>
        <v>204</v>
      </c>
      <c r="H47" s="231">
        <f>IF(Teams!I29&gt;0,Teams!I29,"")</f>
      </c>
      <c r="I47" s="241">
        <f>IF(Teams!J29&gt;0,Teams!J29,"")</f>
        <v>621.5</v>
      </c>
    </row>
    <row r="48" spans="4:9" ht="14.25">
      <c r="D48" s="236" t="str">
        <f>Teams!E30</f>
        <v>Leamington</v>
      </c>
      <c r="E48" s="231">
        <f>IF(Teams!F30&gt;0,Teams!F30,"")</f>
        <v>171</v>
      </c>
      <c r="F48" s="231">
        <f>IF(Teams!G30&gt;0,Teams!G30,"")</f>
        <v>209.5</v>
      </c>
      <c r="G48" s="231">
        <f>IF(Teams!H30&gt;0,Teams!H30,"")</f>
        <v>170</v>
      </c>
      <c r="H48" s="231">
        <f>IF(Teams!I30&gt;0,Teams!I30,"")</f>
      </c>
      <c r="I48" s="241">
        <f>IF(Teams!J30&gt;0,Teams!J30,"")</f>
        <v>550.5</v>
      </c>
    </row>
    <row r="49" spans="4:9" ht="14.25">
      <c r="D49" s="236" t="str">
        <f>Teams!E31</f>
        <v>Mansfield</v>
      </c>
      <c r="E49" s="231">
        <f>IF(Teams!F31&gt;0,Teams!F31,"")</f>
        <v>213</v>
      </c>
      <c r="F49" s="231">
        <f>IF(Teams!G31&gt;0,Teams!G31,"")</f>
        <v>201</v>
      </c>
      <c r="G49" s="231">
        <f>IF(Teams!H31&gt;0,Teams!H31,"")</f>
        <v>220</v>
      </c>
      <c r="H49" s="231">
        <f>IF(Teams!I31&gt;0,Teams!I31,"")</f>
      </c>
      <c r="I49" s="241">
        <f>IF(Teams!J31&gt;0,Teams!J31,"")</f>
        <v>634</v>
      </c>
    </row>
    <row r="50" spans="4:9" ht="14.25">
      <c r="D50" s="236" t="str">
        <f>Teams!E32</f>
        <v>Rugby</v>
      </c>
      <c r="E50" s="231">
        <f>IF(Teams!F32&gt;0,Teams!F32,"")</f>
        <v>209</v>
      </c>
      <c r="F50" s="231">
        <f>IF(Teams!G32&gt;0,Teams!G32,"")</f>
        <v>176.5</v>
      </c>
      <c r="G50" s="231">
        <f>IF(Teams!H32&gt;0,Teams!H32,"")</f>
        <v>164</v>
      </c>
      <c r="H50" s="231">
        <f>IF(Teams!I32&gt;0,Teams!I32,"")</f>
      </c>
      <c r="I50" s="241">
        <f>IF(Teams!J32&gt;0,Teams!J32,"")</f>
        <v>549.5</v>
      </c>
    </row>
    <row r="51" spans="4:9" ht="14.25">
      <c r="D51" s="237" t="str">
        <f>Teams!E33</f>
        <v>Tamworth</v>
      </c>
      <c r="E51" s="232">
        <f>IF(Teams!F33&gt;0,Teams!F33,"")</f>
        <v>235</v>
      </c>
      <c r="F51" s="232">
        <f>IF(Teams!G33&gt;0,Teams!G33,"")</f>
        <v>233</v>
      </c>
      <c r="G51" s="232">
        <f>IF(Teams!H33&gt;0,Teams!H33,"")</f>
        <v>237</v>
      </c>
      <c r="H51" s="232">
        <f>IF(Teams!I33&gt;0,Teams!I33,"")</f>
      </c>
      <c r="I51" s="242">
        <f>IF(Teams!J33&gt;0,Teams!J33,"")</f>
        <v>705</v>
      </c>
    </row>
    <row r="52" spans="4:9" ht="4.5" customHeight="1">
      <c r="D52" s="238"/>
      <c r="E52" s="238"/>
      <c r="F52" s="238"/>
      <c r="G52" s="238"/>
      <c r="H52" s="238"/>
      <c r="I52" s="239"/>
    </row>
    <row r="53" spans="4:9" ht="15">
      <c r="D53" s="238"/>
      <c r="E53" s="243"/>
      <c r="F53" s="243"/>
      <c r="G53" s="243"/>
      <c r="H53" s="243"/>
      <c r="I53" s="239"/>
    </row>
    <row r="54" spans="5:8" ht="15">
      <c r="E54" s="273" t="s">
        <v>518</v>
      </c>
      <c r="F54" s="273"/>
      <c r="G54" s="273"/>
      <c r="H54" s="273"/>
    </row>
    <row r="55" spans="4:10" ht="21" customHeight="1">
      <c r="D55" s="247" t="s">
        <v>123</v>
      </c>
      <c r="E55" s="274">
        <f>IF(Teams!F42&lt;&gt;"",Teams!F42,"")</f>
      </c>
      <c r="F55" s="274"/>
      <c r="G55" s="274"/>
      <c r="H55" s="274"/>
      <c r="I55" s="274"/>
      <c r="J55" s="275"/>
    </row>
    <row r="56" spans="4:10" ht="21" customHeight="1">
      <c r="D56" s="248" t="s">
        <v>124</v>
      </c>
      <c r="E56" s="276" t="str">
        <f>IF(Teams!F43&lt;&gt;"",Teams!F43,"")</f>
        <v>1 Mansfield athlete not on MCAA membership list.</v>
      </c>
      <c r="F56" s="276"/>
      <c r="G56" s="276"/>
      <c r="H56" s="276"/>
      <c r="I56" s="276"/>
      <c r="J56" s="277"/>
    </row>
    <row r="57" spans="4:10" ht="21" customHeight="1">
      <c r="D57" s="248" t="s">
        <v>125</v>
      </c>
      <c r="E57" s="276" t="str">
        <f>IF(Teams!F44&lt;&gt;"",Teams!F44,"")</f>
        <v>2 Birchfield athletes not on MCAA membership list.</v>
      </c>
      <c r="F57" s="276"/>
      <c r="G57" s="276"/>
      <c r="H57" s="276"/>
      <c r="I57" s="276"/>
      <c r="J57" s="277"/>
    </row>
    <row r="58" spans="4:10" ht="21" customHeight="1">
      <c r="D58" s="249" t="s">
        <v>126</v>
      </c>
      <c r="E58" s="270">
        <f>IF(Teams!F45&lt;&gt;"",Teams!F45,"")</f>
      </c>
      <c r="F58" s="270"/>
      <c r="G58" s="270"/>
      <c r="H58" s="270"/>
      <c r="I58" s="270"/>
      <c r="J58" s="271"/>
    </row>
  </sheetData>
  <sheetProtection password="D857" sheet="1" objects="1" scenarios="1"/>
  <mergeCells count="7">
    <mergeCell ref="E58:J58"/>
    <mergeCell ref="E5:H5"/>
    <mergeCell ref="E42:H42"/>
    <mergeCell ref="E54:H54"/>
    <mergeCell ref="E55:J55"/>
    <mergeCell ref="E56:J56"/>
    <mergeCell ref="E57:J57"/>
  </mergeCells>
  <conditionalFormatting sqref="J8:J15">
    <cfRule type="cellIs" priority="1" dxfId="0" operator="equal" stopIfTrue="1">
      <formula>0</formula>
    </cfRule>
  </conditionalFormatting>
  <conditionalFormatting sqref="I8:I15">
    <cfRule type="cellIs" priority="2" dxfId="0" operator="equal" stopIfTrue="1">
      <formula>0</formula>
    </cfRule>
    <cfRule type="cellIs" priority="3" dxfId="1" operator="greaterThan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A182"/>
  <sheetViews>
    <sheetView workbookViewId="0" topLeftCell="A160">
      <selection activeCell="O178" sqref="O178"/>
    </sheetView>
  </sheetViews>
  <sheetFormatPr defaultColWidth="9.00390625" defaultRowHeight="14.25"/>
  <cols>
    <col min="1" max="1" width="16.75390625" style="0" customWidth="1"/>
    <col min="2" max="2" width="6.125" style="94" customWidth="1"/>
    <col min="3" max="3" width="8.125" style="94" customWidth="1"/>
    <col min="4" max="4" width="6.00390625" style="94" customWidth="1"/>
    <col min="5" max="5" width="6.25390625" style="94" customWidth="1"/>
    <col min="6" max="10" width="5.25390625" style="94" customWidth="1"/>
    <col min="11" max="11" width="5.50390625" style="0" customWidth="1"/>
    <col min="12" max="12" width="4.00390625" style="0" customWidth="1"/>
    <col min="13" max="27" width="4.625" style="0" customWidth="1"/>
    <col min="28" max="28" width="5.625" style="0" customWidth="1"/>
  </cols>
  <sheetData>
    <row r="1" spans="11:27" ht="14.25" hidden="1">
      <c r="K1" s="94">
        <v>0</v>
      </c>
      <c r="L1" s="94">
        <f>Teams!B4</f>
        <v>1</v>
      </c>
      <c r="M1" s="94">
        <f>Teams!B5</f>
        <v>2</v>
      </c>
      <c r="N1" s="94">
        <f>Teams!B6</f>
        <v>3</v>
      </c>
      <c r="O1" s="94">
        <f>Teams!B7</f>
        <v>4</v>
      </c>
      <c r="P1" s="94">
        <f>Teams!B8</f>
        <v>5</v>
      </c>
      <c r="Q1" s="94">
        <f>Teams!B9</f>
        <v>6</v>
      </c>
      <c r="R1" s="94">
        <f>Teams!B10</f>
        <v>7</v>
      </c>
      <c r="S1" s="94">
        <f>Teams!B11</f>
        <v>8</v>
      </c>
      <c r="T1" s="94">
        <f>Teams!C4</f>
        <v>11</v>
      </c>
      <c r="U1" s="94">
        <f>Teams!C5</f>
        <v>22</v>
      </c>
      <c r="V1" s="94">
        <f>Teams!C6</f>
        <v>33</v>
      </c>
      <c r="W1" s="94">
        <f>Teams!C7</f>
        <v>44</v>
      </c>
      <c r="X1" s="94">
        <f>Teams!C8</f>
        <v>55</v>
      </c>
      <c r="Y1" s="94">
        <f>Teams!C9</f>
        <v>66</v>
      </c>
      <c r="Z1" s="94">
        <f>Teams!C10</f>
        <v>77</v>
      </c>
      <c r="AA1" s="94">
        <f>Teams!C11</f>
        <v>88</v>
      </c>
    </row>
    <row r="2" spans="1:27" ht="14.25" hidden="1">
      <c r="A2" t="s">
        <v>108</v>
      </c>
      <c r="C2" s="94">
        <v>0</v>
      </c>
      <c r="D2" s="94">
        <v>0</v>
      </c>
      <c r="E2" s="94">
        <v>1</v>
      </c>
      <c r="F2" s="94">
        <v>1</v>
      </c>
      <c r="G2" s="94">
        <v>2</v>
      </c>
      <c r="H2" s="94">
        <v>2</v>
      </c>
      <c r="I2" s="94">
        <v>3</v>
      </c>
      <c r="J2" s="94">
        <v>3</v>
      </c>
      <c r="K2" s="94">
        <v>0</v>
      </c>
      <c r="L2" s="94">
        <f>Teams!B4</f>
        <v>1</v>
      </c>
      <c r="M2" s="94">
        <f>Teams!B5</f>
        <v>2</v>
      </c>
      <c r="N2" s="94">
        <f>Teams!B6</f>
        <v>3</v>
      </c>
      <c r="O2" s="94">
        <f>Teams!B7</f>
        <v>4</v>
      </c>
      <c r="P2" s="94">
        <f>Teams!B8</f>
        <v>5</v>
      </c>
      <c r="Q2" s="94">
        <f>Teams!B9</f>
        <v>6</v>
      </c>
      <c r="R2" s="94">
        <f>Teams!B10</f>
        <v>7</v>
      </c>
      <c r="S2" s="94">
        <f>Teams!B11</f>
        <v>8</v>
      </c>
      <c r="T2" s="94">
        <f>L2</f>
        <v>1</v>
      </c>
      <c r="U2" s="94">
        <f aca="true" t="shared" si="0" ref="U2:AA2">M2</f>
        <v>2</v>
      </c>
      <c r="V2" s="94">
        <f t="shared" si="0"/>
        <v>3</v>
      </c>
      <c r="W2" s="94">
        <f t="shared" si="0"/>
        <v>4</v>
      </c>
      <c r="X2" s="94">
        <f t="shared" si="0"/>
        <v>5</v>
      </c>
      <c r="Y2" s="94">
        <f t="shared" si="0"/>
        <v>6</v>
      </c>
      <c r="Z2" s="94">
        <f t="shared" si="0"/>
        <v>7</v>
      </c>
      <c r="AA2" s="94">
        <f t="shared" si="0"/>
        <v>8</v>
      </c>
    </row>
    <row r="3" spans="1:27" ht="14.25" hidden="1">
      <c r="A3" t="s">
        <v>109</v>
      </c>
      <c r="C3" s="94">
        <v>2</v>
      </c>
      <c r="D3" s="94">
        <v>6</v>
      </c>
      <c r="E3" s="94">
        <v>2</v>
      </c>
      <c r="F3" s="94">
        <v>6</v>
      </c>
      <c r="G3" s="94">
        <v>2</v>
      </c>
      <c r="H3" s="94">
        <v>6</v>
      </c>
      <c r="I3" s="94">
        <v>2</v>
      </c>
      <c r="J3" s="94">
        <v>6</v>
      </c>
      <c r="K3" s="94">
        <v>0</v>
      </c>
      <c r="L3">
        <f>T1</f>
        <v>11</v>
      </c>
      <c r="M3">
        <f aca="true" t="shared" si="1" ref="M3:S3">U1</f>
        <v>22</v>
      </c>
      <c r="N3">
        <f t="shared" si="1"/>
        <v>33</v>
      </c>
      <c r="O3">
        <f t="shared" si="1"/>
        <v>44</v>
      </c>
      <c r="P3">
        <f t="shared" si="1"/>
        <v>55</v>
      </c>
      <c r="Q3">
        <f t="shared" si="1"/>
        <v>66</v>
      </c>
      <c r="R3">
        <f t="shared" si="1"/>
        <v>77</v>
      </c>
      <c r="S3">
        <f t="shared" si="1"/>
        <v>88</v>
      </c>
      <c r="T3">
        <f>T1</f>
        <v>11</v>
      </c>
      <c r="U3">
        <f aca="true" t="shared" si="2" ref="U3:AA3">U1</f>
        <v>22</v>
      </c>
      <c r="V3">
        <f t="shared" si="2"/>
        <v>33</v>
      </c>
      <c r="W3">
        <f t="shared" si="2"/>
        <v>44</v>
      </c>
      <c r="X3">
        <f t="shared" si="2"/>
        <v>55</v>
      </c>
      <c r="Y3">
        <f t="shared" si="2"/>
        <v>66</v>
      </c>
      <c r="Z3">
        <f t="shared" si="2"/>
        <v>77</v>
      </c>
      <c r="AA3">
        <f t="shared" si="2"/>
        <v>88</v>
      </c>
    </row>
    <row r="4" spans="1:19" ht="14.25">
      <c r="A4" t="s">
        <v>48</v>
      </c>
      <c r="B4" s="94">
        <v>4</v>
      </c>
      <c r="C4" s="94">
        <f>HLOOKUP(L4,$K$1:$AA$3,$B6,FALSE)</f>
        <v>7</v>
      </c>
      <c r="D4" s="94">
        <f aca="true" t="shared" si="3" ref="D4:J4">HLOOKUP(M4,$K$1:$AA$3,$B6,FALSE)</f>
        <v>1</v>
      </c>
      <c r="E4" s="94">
        <f t="shared" si="3"/>
        <v>6</v>
      </c>
      <c r="F4" s="94">
        <f t="shared" si="3"/>
        <v>4</v>
      </c>
      <c r="G4" s="94">
        <f t="shared" si="3"/>
        <v>8</v>
      </c>
      <c r="H4" s="94">
        <f t="shared" si="3"/>
        <v>2</v>
      </c>
      <c r="I4" s="94">
        <f t="shared" si="3"/>
        <v>5</v>
      </c>
      <c r="J4" s="94">
        <f t="shared" si="3"/>
        <v>3</v>
      </c>
      <c r="L4" s="94">
        <f ca="1">INDIRECT(ADDRESS(C$2+$B4,C$3+2,1,1,$A4))</f>
        <v>7</v>
      </c>
      <c r="M4" s="94">
        <f ca="1" t="shared" si="4" ref="M4:S4">INDIRECT(ADDRESS(D$2+$B4,D$3+2,1,1,$A4))</f>
        <v>1</v>
      </c>
      <c r="N4" s="94">
        <f ca="1" t="shared" si="4"/>
        <v>6</v>
      </c>
      <c r="O4" s="94">
        <f ca="1" t="shared" si="4"/>
        <v>4</v>
      </c>
      <c r="P4" s="94">
        <f ca="1" t="shared" si="4"/>
        <v>8</v>
      </c>
      <c r="Q4" s="94">
        <f ca="1" t="shared" si="4"/>
        <v>2</v>
      </c>
      <c r="R4" s="94">
        <f ca="1" t="shared" si="4"/>
        <v>5</v>
      </c>
      <c r="S4" s="94">
        <f ca="1" t="shared" si="4"/>
        <v>3</v>
      </c>
    </row>
    <row r="5" spans="1:10" ht="14.25">
      <c r="A5" s="278" t="str">
        <f ca="1">INDIRECT(ADDRESS(B4,1,1,1,A4))</f>
        <v>400m H
A</v>
      </c>
      <c r="C5" s="94">
        <f ca="1">INDIRECT(ADDRESS(C$2+$B4,C$3,1,1,$A4))</f>
        <v>1</v>
      </c>
      <c r="D5" s="94">
        <f ca="1" t="shared" si="5" ref="D5:J5">INDIRECT(ADDRESS(D$2+$B4,D$3,1,1,$A4))</f>
        <v>2</v>
      </c>
      <c r="E5" s="94">
        <f ca="1">INDIRECT(ADDRESS(E$2+$B4,E$3,1,1,$A4))</f>
        <v>3</v>
      </c>
      <c r="F5" s="94">
        <f ca="1" t="shared" si="5"/>
        <v>4</v>
      </c>
      <c r="G5" s="94">
        <f ca="1" t="shared" si="5"/>
        <v>5</v>
      </c>
      <c r="H5" s="94">
        <f ca="1" t="shared" si="5"/>
        <v>6</v>
      </c>
      <c r="I5" s="94">
        <f ca="1" t="shared" si="5"/>
        <v>7</v>
      </c>
      <c r="J5" s="94">
        <f ca="1" t="shared" si="5"/>
        <v>8</v>
      </c>
    </row>
    <row r="6" spans="1:10" ht="14.25">
      <c r="A6" s="278"/>
      <c r="B6" s="94">
        <v>2</v>
      </c>
      <c r="C6" s="94" t="str">
        <f ca="1">INDIRECT(ADDRESS(C$2+$B4,C$3+1,1,1,$A4))</f>
        <v>John Bell</v>
      </c>
      <c r="D6" s="94" t="str">
        <f ca="1" t="shared" si="6" ref="D6:J6">INDIRECT(ADDRESS(D$2+$B4,D$3+1,1,1,$A4))</f>
        <v>Thomas Zbaraski</v>
      </c>
      <c r="E6" s="94" t="str">
        <f ca="1" t="shared" si="6"/>
        <v>Stefan Wilcockson</v>
      </c>
      <c r="F6" s="94" t="str">
        <f ca="1" t="shared" si="6"/>
        <v>Neil Smallman</v>
      </c>
      <c r="G6" s="94" t="str">
        <f ca="1" t="shared" si="6"/>
        <v>David Lines</v>
      </c>
      <c r="H6" s="94" t="str">
        <f ca="1" t="shared" si="6"/>
        <v>Grant Murfin</v>
      </c>
      <c r="I6" s="94" t="str">
        <f ca="1" t="shared" si="6"/>
        <v>Darren Woodward</v>
      </c>
      <c r="J6" s="94" t="str">
        <f ca="1" t="shared" si="6"/>
        <v>Jonathan Bevington</v>
      </c>
    </row>
    <row r="7" spans="3:10" ht="14.25">
      <c r="C7" s="94" t="str">
        <f ca="1">INDIRECT(ADDRESS(C$2+$B4,C$3+3,1,1,$A4))</f>
        <v>55.6</v>
      </c>
      <c r="D7" s="94" t="str">
        <f ca="1" t="shared" si="7" ref="D7:J7">INDIRECT(ADDRESS(D$2+$B4,D$3+3,1,1,$A4))</f>
        <v>56.9</v>
      </c>
      <c r="E7" s="94" t="str">
        <f ca="1" t="shared" si="7"/>
        <v>60.5</v>
      </c>
      <c r="F7" s="94" t="str">
        <f ca="1" t="shared" si="7"/>
        <v>60.8</v>
      </c>
      <c r="G7" s="94" t="str">
        <f ca="1" t="shared" si="7"/>
        <v>62.8</v>
      </c>
      <c r="H7" s="94" t="str">
        <f ca="1" t="shared" si="7"/>
        <v>68.5</v>
      </c>
      <c r="I7" s="94" t="str">
        <f ca="1" t="shared" si="7"/>
        <v>70.9</v>
      </c>
      <c r="J7" s="94" t="str">
        <f ca="1" t="shared" si="7"/>
        <v>72.0</v>
      </c>
    </row>
    <row r="9" spans="1:19" ht="14.25">
      <c r="A9" t="s">
        <v>48</v>
      </c>
      <c r="B9" s="94">
        <f>B4+6</f>
        <v>10</v>
      </c>
      <c r="C9" s="94">
        <f aca="true" t="shared" si="8" ref="C9:J9">HLOOKUP(L9,$K$1:$AA$3,$B11,FALSE)</f>
        <v>66</v>
      </c>
      <c r="D9" s="94">
        <f t="shared" si="8"/>
        <v>11</v>
      </c>
      <c r="E9" s="94">
        <f t="shared" si="8"/>
        <v>77</v>
      </c>
      <c r="F9" s="94">
        <f t="shared" si="8"/>
        <v>44</v>
      </c>
      <c r="G9" s="94">
        <f t="shared" si="8"/>
        <v>55</v>
      </c>
      <c r="H9" s="94">
        <f t="shared" si="8"/>
        <v>88</v>
      </c>
      <c r="I9" s="94">
        <f t="shared" si="8"/>
        <v>22</v>
      </c>
      <c r="J9" s="94">
        <f t="shared" si="8"/>
        <v>33</v>
      </c>
      <c r="L9" s="94">
        <f ca="1">INDIRECT(ADDRESS(C$2+$B9,C$3+2,1,1,$A9))</f>
        <v>66</v>
      </c>
      <c r="M9" s="94">
        <f ca="1" t="shared" si="9" ref="M9:S9">INDIRECT(ADDRESS(D$2+$B9,D$3+2,1,1,$A9))</f>
        <v>11</v>
      </c>
      <c r="N9" s="94">
        <f ca="1">INDIRECT(ADDRESS(E$2+$B9,E$3+2,1,1,$A9))</f>
        <v>77</v>
      </c>
      <c r="O9" s="94">
        <f ca="1" t="shared" si="9"/>
        <v>44</v>
      </c>
      <c r="P9" s="94">
        <f ca="1" t="shared" si="9"/>
        <v>55</v>
      </c>
      <c r="Q9" s="94">
        <f ca="1" t="shared" si="9"/>
        <v>88</v>
      </c>
      <c r="R9" s="94">
        <f ca="1" t="shared" si="9"/>
        <v>22</v>
      </c>
      <c r="S9" s="94">
        <f ca="1" t="shared" si="9"/>
        <v>33</v>
      </c>
    </row>
    <row r="10" spans="1:10" ht="14.25">
      <c r="A10" s="278" t="str">
        <f ca="1">INDIRECT(ADDRESS(B9,1,1,1,A9))</f>
        <v>400m H
B</v>
      </c>
      <c r="C10" s="94">
        <f ca="1" t="shared" si="10" ref="C10:J10">INDIRECT(ADDRESS(C$2+$B9,C$3,1,1,$A9))</f>
        <v>1</v>
      </c>
      <c r="D10" s="94">
        <f ca="1" t="shared" si="10"/>
        <v>2</v>
      </c>
      <c r="E10" s="94">
        <f ca="1" t="shared" si="10"/>
        <v>3</v>
      </c>
      <c r="F10" s="94">
        <f ca="1" t="shared" si="10"/>
        <v>4</v>
      </c>
      <c r="G10" s="94">
        <f ca="1" t="shared" si="10"/>
        <v>5</v>
      </c>
      <c r="H10" s="94">
        <f ca="1" t="shared" si="10"/>
        <v>6</v>
      </c>
      <c r="I10" s="94">
        <f ca="1" t="shared" si="10"/>
        <v>7</v>
      </c>
      <c r="J10" s="94">
        <f ca="1" t="shared" si="10"/>
        <v>8</v>
      </c>
    </row>
    <row r="11" spans="1:10" ht="14.25">
      <c r="A11" s="278"/>
      <c r="B11" s="94">
        <v>3</v>
      </c>
      <c r="C11" s="94" t="str">
        <f ca="1">INDIRECT(ADDRESS(C$2+$B9,C$3+1,1,1,$A9))</f>
        <v>Stephen Lisgo</v>
      </c>
      <c r="D11" s="94" t="str">
        <f ca="1" t="shared" si="11" ref="D11:J11">INDIRECT(ADDRESS(D$2+$B9,D$3+1,1,1,$A9))</f>
        <v>Adam Barnard</v>
      </c>
      <c r="E11" s="94" t="str">
        <f ca="1">INDIRECT(ADDRESS(E$2+$B9,E$3+1,1,1,$A9))</f>
        <v>Paul Stone</v>
      </c>
      <c r="F11" s="94" t="str">
        <f ca="1" t="shared" si="11"/>
        <v>Stephen Perry</v>
      </c>
      <c r="G11" s="94" t="str">
        <f ca="1" t="shared" si="11"/>
        <v>Martin Hoare</v>
      </c>
      <c r="H11" s="94" t="str">
        <f ca="1" t="shared" si="11"/>
        <v>Matthew James</v>
      </c>
      <c r="I11" s="94" t="str">
        <f ca="1" t="shared" si="11"/>
        <v>Paul Smith</v>
      </c>
      <c r="J11" s="94" t="str">
        <f ca="1" t="shared" si="11"/>
        <v>Toby Norman</v>
      </c>
    </row>
    <row r="12" spans="3:10" ht="14.25">
      <c r="C12" s="94" t="str">
        <f ca="1">INDIRECT(ADDRESS(C$2+$B9,C$3+3,1,1,$A9))</f>
        <v>60.6</v>
      </c>
      <c r="D12" s="94" t="str">
        <f ca="1" t="shared" si="12" ref="D12:J12">INDIRECT(ADDRESS(D$2+$B9,D$3+3,1,1,$A9))</f>
        <v>61.9</v>
      </c>
      <c r="E12" s="94" t="str">
        <f ca="1" t="shared" si="12"/>
        <v>62.7</v>
      </c>
      <c r="F12" s="94" t="str">
        <f ca="1" t="shared" si="12"/>
        <v>63.7</v>
      </c>
      <c r="G12" s="94" t="str">
        <f ca="1" t="shared" si="12"/>
        <v>65.1</v>
      </c>
      <c r="H12" s="94" t="str">
        <f ca="1" t="shared" si="12"/>
        <v>65.7</v>
      </c>
      <c r="I12" s="94" t="str">
        <f ca="1" t="shared" si="12"/>
        <v>67.9</v>
      </c>
      <c r="J12" s="94" t="str">
        <f ca="1" t="shared" si="12"/>
        <v>70.0</v>
      </c>
    </row>
    <row r="14" spans="1:19" ht="14.25">
      <c r="A14" t="s">
        <v>48</v>
      </c>
      <c r="B14" s="94">
        <f>B9+6</f>
        <v>16</v>
      </c>
      <c r="C14" s="94">
        <f aca="true" t="shared" si="13" ref="C14:J14">HLOOKUP(L14,$K$1:$AA$3,$B16,FALSE)</f>
        <v>8</v>
      </c>
      <c r="D14" s="94">
        <f t="shared" si="13"/>
        <v>3</v>
      </c>
      <c r="E14" s="94">
        <f t="shared" si="13"/>
        <v>7</v>
      </c>
      <c r="F14" s="94">
        <f t="shared" si="13"/>
        <v>1</v>
      </c>
      <c r="G14" s="94">
        <f t="shared" si="13"/>
        <v>2</v>
      </c>
      <c r="H14" s="94">
        <f t="shared" si="13"/>
        <v>4</v>
      </c>
      <c r="I14" s="94">
        <f t="shared" si="13"/>
        <v>5</v>
      </c>
      <c r="J14" s="94">
        <f t="shared" si="13"/>
        <v>0</v>
      </c>
      <c r="L14" s="94">
        <f ca="1" t="shared" si="14" ref="L14:S14">INDIRECT(ADDRESS(C$2+$B14,C$3+2,1,1,$A14))</f>
        <v>8</v>
      </c>
      <c r="M14" s="94">
        <f ca="1" t="shared" si="14"/>
        <v>3</v>
      </c>
      <c r="N14" s="94">
        <f ca="1" t="shared" si="14"/>
        <v>7</v>
      </c>
      <c r="O14" s="94">
        <f ca="1" t="shared" si="14"/>
        <v>1</v>
      </c>
      <c r="P14" s="94">
        <f ca="1" t="shared" si="14"/>
        <v>2</v>
      </c>
      <c r="Q14" s="94">
        <f ca="1" t="shared" si="14"/>
        <v>4</v>
      </c>
      <c r="R14" s="94">
        <f ca="1" t="shared" si="14"/>
        <v>5</v>
      </c>
      <c r="S14" s="94">
        <f ca="1" t="shared" si="14"/>
        <v>0</v>
      </c>
    </row>
    <row r="15" spans="1:10" ht="14.25">
      <c r="A15" s="278" t="str">
        <f ca="1">INDIRECT(ADDRESS(B14,1,1,1,A14))</f>
        <v>800m
A</v>
      </c>
      <c r="C15" s="94">
        <f ca="1" t="shared" si="15" ref="C15:J15">INDIRECT(ADDRESS(C$2+$B14,C$3,1,1,$A14))</f>
        <v>1</v>
      </c>
      <c r="D15" s="94">
        <f ca="1" t="shared" si="15"/>
        <v>2</v>
      </c>
      <c r="E15" s="94">
        <f ca="1" t="shared" si="15"/>
        <v>3</v>
      </c>
      <c r="F15" s="94">
        <f ca="1" t="shared" si="15"/>
        <v>4</v>
      </c>
      <c r="G15" s="94">
        <f ca="1" t="shared" si="15"/>
        <v>5</v>
      </c>
      <c r="H15" s="94">
        <f ca="1" t="shared" si="15"/>
        <v>6</v>
      </c>
      <c r="I15" s="94">
        <f ca="1" t="shared" si="15"/>
        <v>7</v>
      </c>
      <c r="J15" s="94">
        <f ca="1" t="shared" si="15"/>
        <v>8</v>
      </c>
    </row>
    <row r="16" spans="1:10" ht="14.25">
      <c r="A16" s="278"/>
      <c r="B16" s="94">
        <v>2</v>
      </c>
      <c r="C16" s="94" t="str">
        <f ca="1">INDIRECT(ADDRESS(C$2+$B14,C$3+1,1,1,$A14))</f>
        <v>Christopher Smith</v>
      </c>
      <c r="D16" s="94" t="str">
        <f ca="1" t="shared" si="16" ref="D16:J16">INDIRECT(ADDRESS(D$2+$B14,D$3+1,1,1,$A14))</f>
        <v>Craig Pearson</v>
      </c>
      <c r="E16" s="94" t="str">
        <f ca="1" t="shared" si="16"/>
        <v>Adrian Barritt</v>
      </c>
      <c r="F16" s="94" t="str">
        <f ca="1" t="shared" si="16"/>
        <v>James Lynch</v>
      </c>
      <c r="G16" s="94" t="str">
        <f ca="1" t="shared" si="16"/>
        <v>Martin Naunton</v>
      </c>
      <c r="H16" s="94" t="str">
        <f ca="1" t="shared" si="16"/>
        <v>Philip Nation</v>
      </c>
      <c r="I16" s="94" t="str">
        <f ca="1" t="shared" si="16"/>
        <v>Tony Foster</v>
      </c>
      <c r="J16" s="94">
        <f ca="1" t="shared" si="16"/>
      </c>
    </row>
    <row r="17" spans="3:10" ht="14.25">
      <c r="C17" s="94" t="str">
        <f ca="1">INDIRECT(ADDRESS(C$2+$B14,C$3+3,1,1,$A14))</f>
        <v>1.57.0</v>
      </c>
      <c r="D17" s="94" t="str">
        <f ca="1" t="shared" si="17" ref="D17:J17">INDIRECT(ADDRESS(D$2+$B14,D$3+3,1,1,$A14))</f>
        <v>1.58.7</v>
      </c>
      <c r="E17" s="94" t="str">
        <f ca="1" t="shared" si="17"/>
        <v>2.00.5</v>
      </c>
      <c r="F17" s="94" t="str">
        <f ca="1" t="shared" si="17"/>
        <v>2.00.8</v>
      </c>
      <c r="G17" s="94" t="str">
        <f ca="1" t="shared" si="17"/>
        <v>2.10.7</v>
      </c>
      <c r="H17" s="94" t="str">
        <f ca="1" t="shared" si="17"/>
        <v>2.11.6</v>
      </c>
      <c r="I17" s="94" t="str">
        <f ca="1" t="shared" si="17"/>
        <v>2.15.8</v>
      </c>
      <c r="J17" s="94">
        <f ca="1" t="shared" si="17"/>
        <v>0</v>
      </c>
    </row>
    <row r="19" spans="1:19" ht="14.25">
      <c r="A19" t="s">
        <v>48</v>
      </c>
      <c r="B19" s="94">
        <f>B14+6</f>
        <v>22</v>
      </c>
      <c r="C19" s="94">
        <f aca="true" t="shared" si="18" ref="C19:J19">HLOOKUP(L19,$K$1:$AA$3,$B21,FALSE)</f>
        <v>88</v>
      </c>
      <c r="D19" s="94">
        <f t="shared" si="18"/>
        <v>33</v>
      </c>
      <c r="E19" s="94">
        <f t="shared" si="18"/>
        <v>77</v>
      </c>
      <c r="F19" s="94">
        <f t="shared" si="18"/>
        <v>55</v>
      </c>
      <c r="G19" s="94">
        <f t="shared" si="18"/>
        <v>22</v>
      </c>
      <c r="H19" s="94">
        <f t="shared" si="18"/>
        <v>44</v>
      </c>
      <c r="I19" s="94">
        <f t="shared" si="18"/>
        <v>0</v>
      </c>
      <c r="J19" s="94">
        <f t="shared" si="18"/>
        <v>0</v>
      </c>
      <c r="L19" s="94">
        <f ca="1" t="shared" si="19" ref="L19:S19">INDIRECT(ADDRESS(C$2+$B19,C$3+2,1,1,$A19))</f>
        <v>88</v>
      </c>
      <c r="M19" s="94">
        <f ca="1" t="shared" si="19"/>
        <v>33</v>
      </c>
      <c r="N19" s="94">
        <f ca="1" t="shared" si="19"/>
        <v>77</v>
      </c>
      <c r="O19" s="94">
        <f ca="1" t="shared" si="19"/>
        <v>55</v>
      </c>
      <c r="P19" s="94">
        <f ca="1" t="shared" si="19"/>
        <v>22</v>
      </c>
      <c r="Q19" s="94">
        <f ca="1" t="shared" si="19"/>
        <v>44</v>
      </c>
      <c r="R19" s="94">
        <f ca="1" t="shared" si="19"/>
        <v>0</v>
      </c>
      <c r="S19" s="94">
        <f ca="1" t="shared" si="19"/>
        <v>0</v>
      </c>
    </row>
    <row r="20" spans="1:10" ht="14.25">
      <c r="A20" s="278" t="str">
        <f ca="1">INDIRECT(ADDRESS(B19,1,1,1,A19))</f>
        <v>800m
B</v>
      </c>
      <c r="C20" s="94">
        <f ca="1" t="shared" si="20" ref="C20:J20">INDIRECT(ADDRESS(C$2+$B19,C$3,1,1,$A19))</f>
        <v>1</v>
      </c>
      <c r="D20" s="94">
        <f ca="1" t="shared" si="20"/>
        <v>2</v>
      </c>
      <c r="E20" s="94">
        <f ca="1" t="shared" si="20"/>
        <v>3</v>
      </c>
      <c r="F20" s="94">
        <f ca="1" t="shared" si="20"/>
        <v>4</v>
      </c>
      <c r="G20" s="94">
        <f ca="1" t="shared" si="20"/>
        <v>5</v>
      </c>
      <c r="H20" s="94">
        <f ca="1" t="shared" si="20"/>
        <v>6</v>
      </c>
      <c r="I20" s="94">
        <f ca="1" t="shared" si="20"/>
        <v>7</v>
      </c>
      <c r="J20" s="94">
        <f ca="1" t="shared" si="20"/>
        <v>8</v>
      </c>
    </row>
    <row r="21" spans="1:10" ht="14.25">
      <c r="A21" s="278"/>
      <c r="B21" s="94">
        <v>3</v>
      </c>
      <c r="C21" s="94" t="str">
        <f ca="1">INDIRECT(ADDRESS(C$2+$B19,C$3+1,1,1,$A19))</f>
        <v>Simon Hall</v>
      </c>
      <c r="D21" s="94" t="str">
        <f ca="1" t="shared" si="21" ref="D21:J21">INDIRECT(ADDRESS(D$2+$B19,D$3+1,1,1,$A19))</f>
        <v>James Houghton</v>
      </c>
      <c r="E21" s="94" t="str">
        <f ca="1" t="shared" si="21"/>
        <v>Stephen Gill</v>
      </c>
      <c r="F21" s="94" t="str">
        <f ca="1" t="shared" si="21"/>
        <v>John Muddeman</v>
      </c>
      <c r="G21" s="94" t="str">
        <f ca="1" t="shared" si="21"/>
        <v>Christopher Shore</v>
      </c>
      <c r="H21" s="94" t="str">
        <f ca="1" t="shared" si="21"/>
        <v>Simon Wooldridge</v>
      </c>
      <c r="I21" s="94">
        <f ca="1" t="shared" si="21"/>
      </c>
      <c r="J21" s="94">
        <f ca="1" t="shared" si="21"/>
      </c>
    </row>
    <row r="22" spans="3:10" ht="14.25">
      <c r="C22" s="94" t="str">
        <f ca="1">INDIRECT(ADDRESS(C$2+$B19,C$3+3,1,1,$A19))</f>
        <v>2.01.4</v>
      </c>
      <c r="D22" s="94" t="str">
        <f ca="1" t="shared" si="22" ref="D22:J22">INDIRECT(ADDRESS(D$2+$B19,D$3+3,1,1,$A19))</f>
        <v>2.03.5</v>
      </c>
      <c r="E22" s="94" t="str">
        <f ca="1" t="shared" si="22"/>
        <v>2.04.7</v>
      </c>
      <c r="F22" s="94" t="str">
        <f ca="1" t="shared" si="22"/>
        <v>2.05.2</v>
      </c>
      <c r="G22" s="94" t="str">
        <f ca="1" t="shared" si="22"/>
        <v>2.07.9</v>
      </c>
      <c r="H22" s="94" t="str">
        <f ca="1" t="shared" si="22"/>
        <v>2.23.4</v>
      </c>
      <c r="I22" s="94">
        <f ca="1" t="shared" si="22"/>
        <v>0</v>
      </c>
      <c r="J22" s="94">
        <f ca="1" t="shared" si="22"/>
        <v>0</v>
      </c>
    </row>
    <row r="24" spans="1:19" ht="14.25">
      <c r="A24" t="s">
        <v>48</v>
      </c>
      <c r="B24" s="94">
        <f>B19+6</f>
        <v>28</v>
      </c>
      <c r="C24" s="94">
        <f aca="true" t="shared" si="23" ref="C24:J24">HLOOKUP(L24,$K$1:$AA$3,$B26,FALSE)</f>
        <v>3</v>
      </c>
      <c r="D24" s="94">
        <f t="shared" si="23"/>
        <v>1</v>
      </c>
      <c r="E24" s="94">
        <f t="shared" si="23"/>
        <v>8</v>
      </c>
      <c r="F24" s="94">
        <f t="shared" si="23"/>
        <v>6</v>
      </c>
      <c r="G24" s="94">
        <f t="shared" si="23"/>
        <v>7</v>
      </c>
      <c r="H24" s="94">
        <f t="shared" si="23"/>
        <v>2</v>
      </c>
      <c r="I24" s="94">
        <f t="shared" si="23"/>
        <v>5</v>
      </c>
      <c r="J24" s="94">
        <f t="shared" si="23"/>
        <v>4</v>
      </c>
      <c r="L24" s="94">
        <f ca="1" t="shared" si="24" ref="L24:S24">INDIRECT(ADDRESS(C$2+$B24,C$3+2,1,1,$A24))</f>
        <v>3</v>
      </c>
      <c r="M24" s="94">
        <f ca="1" t="shared" si="24"/>
        <v>1</v>
      </c>
      <c r="N24" s="94">
        <f ca="1" t="shared" si="24"/>
        <v>8</v>
      </c>
      <c r="O24" s="94">
        <f ca="1" t="shared" si="24"/>
        <v>6</v>
      </c>
      <c r="P24" s="94">
        <f ca="1" t="shared" si="24"/>
        <v>7</v>
      </c>
      <c r="Q24" s="94">
        <f ca="1" t="shared" si="24"/>
        <v>2</v>
      </c>
      <c r="R24" s="94">
        <f ca="1" t="shared" si="24"/>
        <v>5</v>
      </c>
      <c r="S24" s="94">
        <f ca="1" t="shared" si="24"/>
        <v>4</v>
      </c>
    </row>
    <row r="25" spans="1:10" ht="14.25">
      <c r="A25" s="278" t="str">
        <f ca="1">INDIRECT(ADDRESS(B24,1,1,1,A24))</f>
        <v>200m
A</v>
      </c>
      <c r="C25" s="94">
        <f ca="1" t="shared" si="25" ref="C25:J25">INDIRECT(ADDRESS(C$2+$B24,C$3,1,1,$A24))</f>
        <v>1</v>
      </c>
      <c r="D25" s="94">
        <f ca="1" t="shared" si="25"/>
        <v>2</v>
      </c>
      <c r="E25" s="94">
        <f ca="1" t="shared" si="25"/>
        <v>3</v>
      </c>
      <c r="F25" s="94">
        <f ca="1" t="shared" si="25"/>
        <v>4</v>
      </c>
      <c r="G25" s="94">
        <f ca="1" t="shared" si="25"/>
        <v>5</v>
      </c>
      <c r="H25" s="94">
        <f ca="1" t="shared" si="25"/>
        <v>6</v>
      </c>
      <c r="I25" s="94">
        <f ca="1" t="shared" si="25"/>
        <v>7</v>
      </c>
      <c r="J25" s="94">
        <f ca="1" t="shared" si="25"/>
        <v>8</v>
      </c>
    </row>
    <row r="26" spans="1:10" ht="14.25">
      <c r="A26" s="278"/>
      <c r="B26" s="94">
        <v>2</v>
      </c>
      <c r="C26" s="94" t="str">
        <f ca="1">INDIRECT(ADDRESS(C$2+$B24,C$3+1,1,1,$A24))</f>
        <v>Jamie Gill</v>
      </c>
      <c r="D26" s="94" t="str">
        <f ca="1" t="shared" si="26" ref="D26:J26">INDIRECT(ADDRESS(D$2+$B24,D$3+1,1,1,$A24))</f>
        <v>Shem Nelson</v>
      </c>
      <c r="E26" s="94" t="str">
        <f ca="1" t="shared" si="26"/>
        <v>Greg Richards</v>
      </c>
      <c r="F26" s="94" t="str">
        <f ca="1" t="shared" si="26"/>
        <v>Martin White</v>
      </c>
      <c r="G26" s="94" t="str">
        <f ca="1" t="shared" si="26"/>
        <v>Jason Bale</v>
      </c>
      <c r="H26" s="94" t="str">
        <f ca="1" t="shared" si="26"/>
        <v>Jamie Fletcher</v>
      </c>
      <c r="I26" s="94" t="str">
        <f ca="1" t="shared" si="26"/>
        <v>Steven Dealtry</v>
      </c>
      <c r="J26" s="94" t="str">
        <f ca="1" t="shared" si="26"/>
        <v>David Lowe</v>
      </c>
    </row>
    <row r="27" spans="3:10" ht="14.25">
      <c r="C27" s="94" t="str">
        <f ca="1">INDIRECT(ADDRESS(C$2+$B24,C$3+3,1,1,$A24))</f>
        <v>22.4</v>
      </c>
      <c r="D27" s="94" t="str">
        <f ca="1" t="shared" si="27" ref="D27:J27">INDIRECT(ADDRESS(D$2+$B24,D$3+3,1,1,$A24))</f>
        <v>23.0</v>
      </c>
      <c r="E27" s="94" t="str">
        <f ca="1" t="shared" si="27"/>
        <v>23.1</v>
      </c>
      <c r="F27" s="94" t="str">
        <f ca="1" t="shared" si="27"/>
        <v>23.3</v>
      </c>
      <c r="G27" s="94" t="str">
        <f ca="1" t="shared" si="27"/>
        <v>23.8</v>
      </c>
      <c r="H27" s="94" t="str">
        <f ca="1" t="shared" si="27"/>
        <v>24.0</v>
      </c>
      <c r="I27" s="94" t="str">
        <f ca="1" t="shared" si="27"/>
        <v>24.0</v>
      </c>
      <c r="J27" s="94" t="str">
        <f ca="1" t="shared" si="27"/>
        <v>24.2</v>
      </c>
    </row>
    <row r="29" spans="1:19" ht="14.25">
      <c r="A29" t="s">
        <v>48</v>
      </c>
      <c r="B29" s="94">
        <f>B24+6</f>
        <v>34</v>
      </c>
      <c r="C29" s="94">
        <f aca="true" t="shared" si="28" ref="C29:J29">HLOOKUP(L29,$K$1:$AA$3,$B31,FALSE)</f>
        <v>66</v>
      </c>
      <c r="D29" s="94">
        <f t="shared" si="28"/>
        <v>33</v>
      </c>
      <c r="E29" s="94">
        <f t="shared" si="28"/>
        <v>77</v>
      </c>
      <c r="F29" s="94">
        <f t="shared" si="28"/>
        <v>88</v>
      </c>
      <c r="G29" s="94">
        <f t="shared" si="28"/>
        <v>11</v>
      </c>
      <c r="H29" s="94">
        <f t="shared" si="28"/>
        <v>44</v>
      </c>
      <c r="I29" s="94">
        <f t="shared" si="28"/>
        <v>22</v>
      </c>
      <c r="J29" s="94">
        <f t="shared" si="28"/>
        <v>55</v>
      </c>
      <c r="L29" s="94">
        <f ca="1" t="shared" si="29" ref="L29:S29">INDIRECT(ADDRESS(C$2+$B29,C$3+2,1,1,$A29))</f>
        <v>66</v>
      </c>
      <c r="M29" s="94">
        <f ca="1" t="shared" si="29"/>
        <v>33</v>
      </c>
      <c r="N29" s="94">
        <f ca="1" t="shared" si="29"/>
        <v>77</v>
      </c>
      <c r="O29" s="94">
        <f ca="1" t="shared" si="29"/>
        <v>88</v>
      </c>
      <c r="P29" s="94">
        <f ca="1" t="shared" si="29"/>
        <v>11</v>
      </c>
      <c r="Q29" s="94">
        <f ca="1" t="shared" si="29"/>
        <v>44</v>
      </c>
      <c r="R29" s="94">
        <f ca="1" t="shared" si="29"/>
        <v>22</v>
      </c>
      <c r="S29" s="94">
        <f ca="1" t="shared" si="29"/>
        <v>55</v>
      </c>
    </row>
    <row r="30" spans="1:10" ht="14.25">
      <c r="A30" s="278" t="str">
        <f ca="1">INDIRECT(ADDRESS(B29,1,1,1,A29))</f>
        <v>200m
B</v>
      </c>
      <c r="C30" s="94">
        <f ca="1" t="shared" si="30" ref="C30:J30">INDIRECT(ADDRESS(C$2+$B29,C$3,1,1,$A29))</f>
        <v>1</v>
      </c>
      <c r="D30" s="94">
        <f ca="1" t="shared" si="30"/>
        <v>2</v>
      </c>
      <c r="E30" s="94">
        <f ca="1" t="shared" si="30"/>
        <v>3</v>
      </c>
      <c r="F30" s="94">
        <f ca="1" t="shared" si="30"/>
        <v>4</v>
      </c>
      <c r="G30" s="94">
        <f ca="1" t="shared" si="30"/>
        <v>5</v>
      </c>
      <c r="H30" s="94">
        <f ca="1" t="shared" si="30"/>
        <v>6</v>
      </c>
      <c r="I30" s="94">
        <f ca="1" t="shared" si="30"/>
        <v>7</v>
      </c>
      <c r="J30" s="94">
        <f ca="1" t="shared" si="30"/>
        <v>8</v>
      </c>
    </row>
    <row r="31" spans="1:10" ht="14.25">
      <c r="A31" s="278"/>
      <c r="B31" s="94">
        <v>3</v>
      </c>
      <c r="C31" s="94" t="str">
        <f ca="1">INDIRECT(ADDRESS(C$2+$B29,C$3+1,1,1,$A29))</f>
        <v>Paul Wright</v>
      </c>
      <c r="D31" s="94" t="str">
        <f ca="1" t="shared" si="31" ref="D31:J31">INDIRECT(ADDRESS(D$2+$B29,D$3+1,1,1,$A29))</f>
        <v>Jonathan Biddle</v>
      </c>
      <c r="E31" s="94" t="str">
        <f ca="1" t="shared" si="31"/>
        <v>John Bell</v>
      </c>
      <c r="F31" s="94" t="str">
        <f ca="1" t="shared" si="31"/>
        <v>Nicholas Spargo</v>
      </c>
      <c r="G31" s="94" t="str">
        <f ca="1" t="shared" si="31"/>
        <v>Harry Ashby</v>
      </c>
      <c r="H31" s="94" t="str">
        <f ca="1" t="shared" si="31"/>
        <v>Trevor Buckley</v>
      </c>
      <c r="I31" s="94" t="str">
        <f ca="1" t="shared" si="31"/>
        <v>Jonathan Farmer</v>
      </c>
      <c r="J31" s="94" t="str">
        <f ca="1" t="shared" si="31"/>
        <v>Darren Woodward</v>
      </c>
    </row>
    <row r="32" spans="3:10" ht="14.25">
      <c r="C32" s="94" t="str">
        <f ca="1">INDIRECT(ADDRESS(C$2+$B29,C$3+3,1,1,$A29))</f>
        <v>23.4</v>
      </c>
      <c r="D32" s="94" t="str">
        <f ca="1" t="shared" si="32" ref="D32:J32">INDIRECT(ADDRESS(D$2+$B29,D$3+3,1,1,$A29))</f>
        <v>23.5</v>
      </c>
      <c r="E32" s="94" t="str">
        <f ca="1">INDIRECT(ADDRESS(E$2+$B29,E$3+3,1,1,$A29))</f>
        <v>23.5</v>
      </c>
      <c r="F32" s="94" t="str">
        <f ca="1" t="shared" si="32"/>
        <v>23.9</v>
      </c>
      <c r="G32" s="94" t="str">
        <f ca="1" t="shared" si="32"/>
        <v>24.1</v>
      </c>
      <c r="H32" s="94" t="str">
        <f ca="1" t="shared" si="32"/>
        <v>24.5</v>
      </c>
      <c r="I32" s="94" t="str">
        <f ca="1" t="shared" si="32"/>
        <v>25.3</v>
      </c>
      <c r="J32" s="94" t="str">
        <f ca="1" t="shared" si="32"/>
        <v>26.4</v>
      </c>
    </row>
    <row r="34" spans="1:19" ht="14.25">
      <c r="A34" t="s">
        <v>92</v>
      </c>
      <c r="B34" s="94">
        <v>4</v>
      </c>
      <c r="C34" s="94">
        <f aca="true" t="shared" si="33" ref="C34:J34">HLOOKUP(L34,$K$1:$AA$3,$B36,FALSE)</f>
        <v>5</v>
      </c>
      <c r="D34" s="94">
        <f t="shared" si="33"/>
        <v>7</v>
      </c>
      <c r="E34" s="94">
        <f t="shared" si="33"/>
        <v>3</v>
      </c>
      <c r="F34" s="94">
        <f t="shared" si="33"/>
        <v>2</v>
      </c>
      <c r="G34" s="94">
        <f t="shared" si="33"/>
        <v>8</v>
      </c>
      <c r="H34" s="94">
        <f t="shared" si="33"/>
        <v>4</v>
      </c>
      <c r="I34" s="94">
        <f t="shared" si="33"/>
        <v>0</v>
      </c>
      <c r="J34" s="94">
        <f t="shared" si="33"/>
        <v>0</v>
      </c>
      <c r="L34" s="94">
        <f ca="1" t="shared" si="34" ref="L34:S34">INDIRECT(ADDRESS(C$2+$B34,C$3+2,1,1,$A34))</f>
        <v>5</v>
      </c>
      <c r="M34" s="94">
        <f ca="1" t="shared" si="34"/>
        <v>7</v>
      </c>
      <c r="N34" s="94">
        <f ca="1" t="shared" si="34"/>
        <v>33</v>
      </c>
      <c r="O34" s="94">
        <f ca="1" t="shared" si="34"/>
        <v>22</v>
      </c>
      <c r="P34" s="94">
        <f ca="1" t="shared" si="34"/>
        <v>88</v>
      </c>
      <c r="Q34" s="94">
        <f ca="1" t="shared" si="34"/>
        <v>44</v>
      </c>
      <c r="R34" s="94">
        <f ca="1" t="shared" si="34"/>
        <v>0</v>
      </c>
      <c r="S34" s="94">
        <f ca="1" t="shared" si="34"/>
        <v>0</v>
      </c>
    </row>
    <row r="35" spans="1:10" ht="14.25">
      <c r="A35" s="278">
        <f ca="1">INDIRECT(ADDRESS(B34,1,1,1,A34))</f>
        <v>0</v>
      </c>
      <c r="C35" s="94">
        <f ca="1">INDIRECT(ADDRESS(C$2+$B34,C$3,1,1,$A34))</f>
        <v>1</v>
      </c>
      <c r="D35" s="94">
        <f ca="1" t="shared" si="35" ref="D35:J35">INDIRECT(ADDRESS(D$2+$B34,D$3,1,1,$A34))</f>
        <v>2</v>
      </c>
      <c r="E35" s="94">
        <f ca="1" t="shared" si="35"/>
        <v>3</v>
      </c>
      <c r="F35" s="94">
        <f ca="1" t="shared" si="35"/>
        <v>4</v>
      </c>
      <c r="G35" s="94">
        <f ca="1" t="shared" si="35"/>
        <v>5</v>
      </c>
      <c r="H35" s="94">
        <f ca="1" t="shared" si="35"/>
        <v>6</v>
      </c>
      <c r="I35" s="94">
        <f ca="1" t="shared" si="35"/>
        <v>7</v>
      </c>
      <c r="J35" s="94">
        <f ca="1" t="shared" si="35"/>
        <v>8</v>
      </c>
    </row>
    <row r="36" spans="1:10" ht="14.25">
      <c r="A36" s="278"/>
      <c r="B36" s="94">
        <v>2</v>
      </c>
      <c r="C36" s="94" t="str">
        <f ca="1">INDIRECT(ADDRESS(C$2+$B34,C$3+1,1,1,$A34))</f>
        <v>John Muddeman</v>
      </c>
      <c r="D36" s="94" t="str">
        <f ca="1" t="shared" si="36" ref="D36:J36">INDIRECT(ADDRESS(D$2+$B34,D$3+1,1,1,$A34))</f>
        <v>Vincent Carroll</v>
      </c>
      <c r="E36" s="94" t="str">
        <f ca="1" t="shared" si="36"/>
        <v>Toby Norman</v>
      </c>
      <c r="F36" s="94" t="str">
        <f ca="1" t="shared" si="36"/>
        <v>David Staley</v>
      </c>
      <c r="G36" s="94" t="str">
        <f ca="1" t="shared" si="36"/>
        <v>Neal Hurst</v>
      </c>
      <c r="H36" s="94" t="str">
        <f ca="1" t="shared" si="36"/>
        <v>Rob Gamble</v>
      </c>
      <c r="I36" s="94">
        <f ca="1" t="shared" si="36"/>
      </c>
      <c r="J36" s="94">
        <f ca="1" t="shared" si="36"/>
      </c>
    </row>
    <row r="37" spans="3:10" ht="14.25">
      <c r="C37" s="94" t="str">
        <f ca="1">INDIRECT(ADDRESS(C$2+$B34,C$3+3,1,1,$A34))</f>
        <v>10.38.9</v>
      </c>
      <c r="D37" s="94" t="str">
        <f ca="1" t="shared" si="37" ref="D37:J37">INDIRECT(ADDRESS(D$2+$B34,D$3+3,1,1,$A34))</f>
        <v>10.53.8</v>
      </c>
      <c r="E37" s="94" t="str">
        <f ca="1" t="shared" si="37"/>
        <v>11.00.7</v>
      </c>
      <c r="F37" s="94" t="str">
        <f ca="1" t="shared" si="37"/>
        <v>12.03.9</v>
      </c>
      <c r="G37" s="94" t="str">
        <f ca="1" t="shared" si="37"/>
        <v>12.51.3</v>
      </c>
      <c r="H37" s="94" t="str">
        <f ca="1" t="shared" si="37"/>
        <v>13.55.5</v>
      </c>
      <c r="I37" s="94">
        <f ca="1" t="shared" si="37"/>
        <v>0</v>
      </c>
      <c r="J37" s="94">
        <f ca="1" t="shared" si="37"/>
        <v>0</v>
      </c>
    </row>
    <row r="39" spans="1:19" ht="14.25">
      <c r="A39" t="s">
        <v>92</v>
      </c>
      <c r="B39" s="94">
        <f>B34+6</f>
        <v>10</v>
      </c>
      <c r="C39" s="94">
        <f aca="true" t="shared" si="38" ref="C39:J39">HLOOKUP(L39,$K$1:$AA$3,$B41,FALSE)</f>
        <v>55</v>
      </c>
      <c r="D39" s="94">
        <f t="shared" si="38"/>
        <v>33</v>
      </c>
      <c r="E39" s="94">
        <f t="shared" si="38"/>
        <v>22</v>
      </c>
      <c r="F39" s="94">
        <f t="shared" si="38"/>
        <v>44</v>
      </c>
      <c r="G39" s="94">
        <f t="shared" si="38"/>
        <v>0</v>
      </c>
      <c r="H39" s="94">
        <f t="shared" si="38"/>
        <v>0</v>
      </c>
      <c r="I39" s="94">
        <f t="shared" si="38"/>
        <v>0</v>
      </c>
      <c r="J39" s="94">
        <f t="shared" si="38"/>
        <v>0</v>
      </c>
      <c r="L39" s="94">
        <f ca="1" t="shared" si="39" ref="L39:S39">INDIRECT(ADDRESS(C$2+$B39,C$3+2,1,1,$A39))</f>
        <v>55</v>
      </c>
      <c r="M39" s="94">
        <f ca="1" t="shared" si="39"/>
        <v>3</v>
      </c>
      <c r="N39" s="94">
        <f ca="1" t="shared" si="39"/>
        <v>2</v>
      </c>
      <c r="O39" s="94">
        <f ca="1" t="shared" si="39"/>
        <v>4</v>
      </c>
      <c r="P39" s="94">
        <f ca="1" t="shared" si="39"/>
        <v>0</v>
      </c>
      <c r="Q39" s="94">
        <f ca="1" t="shared" si="39"/>
        <v>0</v>
      </c>
      <c r="R39" s="94">
        <f ca="1" t="shared" si="39"/>
        <v>0</v>
      </c>
      <c r="S39" s="94">
        <f ca="1" t="shared" si="39"/>
        <v>0</v>
      </c>
    </row>
    <row r="40" spans="1:10" ht="14.25">
      <c r="A40" s="278">
        <f ca="1">INDIRECT(ADDRESS(B39,1,1,1,A39))</f>
        <v>0</v>
      </c>
      <c r="C40" s="94">
        <f ca="1" t="shared" si="40" ref="C40:J40">INDIRECT(ADDRESS(C$2+$B39,C$3,1,1,$A39))</f>
        <v>1</v>
      </c>
      <c r="D40" s="94">
        <f ca="1" t="shared" si="40"/>
        <v>2</v>
      </c>
      <c r="E40" s="94">
        <f ca="1" t="shared" si="40"/>
        <v>3</v>
      </c>
      <c r="F40" s="94">
        <f ca="1" t="shared" si="40"/>
        <v>4</v>
      </c>
      <c r="G40" s="94">
        <f ca="1" t="shared" si="40"/>
        <v>5</v>
      </c>
      <c r="H40" s="94">
        <f ca="1" t="shared" si="40"/>
        <v>6</v>
      </c>
      <c r="I40" s="94">
        <f ca="1" t="shared" si="40"/>
        <v>7</v>
      </c>
      <c r="J40" s="94">
        <f ca="1" t="shared" si="40"/>
        <v>8</v>
      </c>
    </row>
    <row r="41" spans="1:10" ht="14.25">
      <c r="A41" s="278"/>
      <c r="B41" s="94">
        <v>3</v>
      </c>
      <c r="C41" s="94" t="str">
        <f ca="1">INDIRECT(ADDRESS(C$2+$B39,C$3+1,1,1,$A39))</f>
        <v>Martin Hoare</v>
      </c>
      <c r="D41" s="94" t="str">
        <f ca="1" t="shared" si="41" ref="D41:J41">INDIRECT(ADDRESS(D$2+$B39,D$3+1,1,1,$A39))</f>
        <v>Jonathan Bevington</v>
      </c>
      <c r="E41" s="94" t="str">
        <f ca="1" t="shared" si="41"/>
        <v>Nick Chapman</v>
      </c>
      <c r="F41" s="94" t="str">
        <f ca="1" t="shared" si="41"/>
        <v>David Nation</v>
      </c>
      <c r="G41" s="94">
        <f ca="1" t="shared" si="41"/>
      </c>
      <c r="H41" s="94">
        <f ca="1" t="shared" si="41"/>
      </c>
      <c r="I41" s="94">
        <f ca="1" t="shared" si="41"/>
      </c>
      <c r="J41" s="94">
        <f ca="1" t="shared" si="41"/>
      </c>
    </row>
    <row r="42" spans="3:10" ht="14.25">
      <c r="C42" s="94" t="str">
        <f ca="1">INDIRECT(ADDRESS(C$2+$B39,C$3+3,1,1,$A39))</f>
        <v>11.07.4</v>
      </c>
      <c r="D42" s="94" t="str">
        <f ca="1" t="shared" si="42" ref="D42:J42">INDIRECT(ADDRESS(D$2+$B39,D$3+3,1,1,$A39))</f>
        <v>11.45.6</v>
      </c>
      <c r="E42" s="94" t="str">
        <f ca="1" t="shared" si="42"/>
        <v>12.38.3</v>
      </c>
      <c r="F42" s="94" t="str">
        <f ca="1" t="shared" si="42"/>
        <v>14.32.0</v>
      </c>
      <c r="G42" s="94">
        <f ca="1" t="shared" si="42"/>
        <v>0</v>
      </c>
      <c r="H42" s="94">
        <f ca="1" t="shared" si="42"/>
        <v>0</v>
      </c>
      <c r="I42" s="94">
        <f ca="1" t="shared" si="42"/>
        <v>0</v>
      </c>
      <c r="J42" s="94">
        <f ca="1" t="shared" si="42"/>
        <v>0</v>
      </c>
    </row>
    <row r="44" spans="1:19" ht="14.25">
      <c r="A44" t="s">
        <v>92</v>
      </c>
      <c r="B44" s="94">
        <f>B39+6</f>
        <v>16</v>
      </c>
      <c r="C44" s="94">
        <f aca="true" t="shared" si="43" ref="C44:J44">HLOOKUP(L44,$K$1:$AA$3,$B46,FALSE)</f>
        <v>3</v>
      </c>
      <c r="D44" s="94">
        <f t="shared" si="43"/>
        <v>6</v>
      </c>
      <c r="E44" s="94">
        <f t="shared" si="43"/>
        <v>1</v>
      </c>
      <c r="F44" s="94">
        <f t="shared" si="43"/>
        <v>4</v>
      </c>
      <c r="G44" s="94">
        <f t="shared" si="43"/>
        <v>7</v>
      </c>
      <c r="H44" s="94">
        <f t="shared" si="43"/>
        <v>8</v>
      </c>
      <c r="I44" s="94">
        <f t="shared" si="43"/>
        <v>2</v>
      </c>
      <c r="J44" s="94">
        <f t="shared" si="43"/>
        <v>5</v>
      </c>
      <c r="L44" s="94">
        <f ca="1" t="shared" si="44" ref="L44:S44">INDIRECT(ADDRESS(C$2+$B44,C$3+2,1,1,$A44))</f>
        <v>3</v>
      </c>
      <c r="M44" s="94">
        <f ca="1" t="shared" si="44"/>
        <v>6</v>
      </c>
      <c r="N44" s="94">
        <f ca="1" t="shared" si="44"/>
        <v>1</v>
      </c>
      <c r="O44" s="94">
        <f ca="1" t="shared" si="44"/>
        <v>4</v>
      </c>
      <c r="P44" s="94">
        <f ca="1" t="shared" si="44"/>
        <v>7</v>
      </c>
      <c r="Q44" s="94">
        <f ca="1" t="shared" si="44"/>
        <v>8</v>
      </c>
      <c r="R44" s="94">
        <f ca="1" t="shared" si="44"/>
        <v>2</v>
      </c>
      <c r="S44" s="94">
        <f ca="1" t="shared" si="44"/>
        <v>5</v>
      </c>
    </row>
    <row r="45" spans="1:10" ht="14.25">
      <c r="A45" s="278" t="str">
        <f ca="1">INDIRECT(ADDRESS(B44,1,1,1,A44))</f>
        <v>110m H
A</v>
      </c>
      <c r="C45" s="94">
        <f ca="1" t="shared" si="45" ref="C45:J45">INDIRECT(ADDRESS(C$2+$B44,C$3,1,1,$A44))</f>
        <v>1</v>
      </c>
      <c r="D45" s="94">
        <f ca="1" t="shared" si="45"/>
        <v>2</v>
      </c>
      <c r="E45" s="94">
        <f ca="1" t="shared" si="45"/>
        <v>3</v>
      </c>
      <c r="F45" s="94">
        <f ca="1" t="shared" si="45"/>
        <v>4</v>
      </c>
      <c r="G45" s="94">
        <f ca="1" t="shared" si="45"/>
        <v>5</v>
      </c>
      <c r="H45" s="94">
        <f ca="1" t="shared" si="45"/>
        <v>6</v>
      </c>
      <c r="I45" s="94">
        <f ca="1" t="shared" si="45"/>
        <v>7</v>
      </c>
      <c r="J45" s="94">
        <f ca="1" t="shared" si="45"/>
        <v>8</v>
      </c>
    </row>
    <row r="46" spans="1:10" ht="14.25">
      <c r="A46" s="278"/>
      <c r="B46" s="94">
        <v>2</v>
      </c>
      <c r="C46" s="94" t="str">
        <f ca="1">INDIRECT(ADDRESS(C$2+$B44,C$3+1,1,1,$A44))</f>
        <v>Craig Ball</v>
      </c>
      <c r="D46" s="94" t="str">
        <f ca="1" t="shared" si="46" ref="D46:J46">INDIRECT(ADDRESS(D$2+$B44,D$3+1,1,1,$A44))</f>
        <v>Stefan Wilcockson</v>
      </c>
      <c r="E46" s="94" t="str">
        <f ca="1" t="shared" si="46"/>
        <v>James Dunford</v>
      </c>
      <c r="F46" s="94" t="str">
        <f ca="1" t="shared" si="46"/>
        <v>Stephen Perry</v>
      </c>
      <c r="G46" s="94" t="str">
        <f ca="1" t="shared" si="46"/>
        <v>Paul Stone</v>
      </c>
      <c r="H46" s="94" t="str">
        <f ca="1" t="shared" si="46"/>
        <v>David Lines</v>
      </c>
      <c r="I46" s="94" t="str">
        <f ca="1" t="shared" si="46"/>
        <v>David Lamb</v>
      </c>
      <c r="J46" s="94" t="str">
        <f ca="1" t="shared" si="46"/>
        <v>Paramjit Gill</v>
      </c>
    </row>
    <row r="47" spans="3:10" ht="14.25">
      <c r="C47" s="94" t="str">
        <f ca="1">INDIRECT(ADDRESS(C$2+$B44,C$3+3,1,1,$A44))</f>
        <v>16.3</v>
      </c>
      <c r="D47" s="94" t="str">
        <f ca="1" t="shared" si="47" ref="D47:J47">INDIRECT(ADDRESS(D$2+$B44,D$3+3,1,1,$A44))</f>
        <v>16.7</v>
      </c>
      <c r="E47" s="94" t="str">
        <f ca="1" t="shared" si="47"/>
        <v>16.8</v>
      </c>
      <c r="F47" s="94" t="str">
        <f ca="1" t="shared" si="47"/>
        <v>17.6</v>
      </c>
      <c r="G47" s="94" t="str">
        <f ca="1" t="shared" si="47"/>
        <v>19.1</v>
      </c>
      <c r="H47" s="94" t="str">
        <f ca="1" t="shared" si="47"/>
        <v>20.1</v>
      </c>
      <c r="I47" s="94" t="str">
        <f ca="1" t="shared" si="47"/>
        <v>22.3</v>
      </c>
      <c r="J47" s="94" t="str">
        <f ca="1" t="shared" si="47"/>
        <v>22.8</v>
      </c>
    </row>
    <row r="49" spans="1:19" ht="14.25">
      <c r="A49" t="s">
        <v>92</v>
      </c>
      <c r="B49" s="94">
        <f>B44+6</f>
        <v>22</v>
      </c>
      <c r="C49" s="94">
        <f aca="true" t="shared" si="48" ref="C49:J49">HLOOKUP(L49,$K$1:$AA$3,$B51,FALSE)</f>
        <v>33</v>
      </c>
      <c r="D49" s="94">
        <f t="shared" si="48"/>
        <v>44</v>
      </c>
      <c r="E49" s="94">
        <f t="shared" si="48"/>
        <v>88</v>
      </c>
      <c r="F49" s="94">
        <f t="shared" si="48"/>
        <v>11</v>
      </c>
      <c r="G49" s="94">
        <f t="shared" si="48"/>
        <v>66</v>
      </c>
      <c r="H49" s="94">
        <f t="shared" si="48"/>
        <v>77</v>
      </c>
      <c r="I49" s="94">
        <f t="shared" si="48"/>
        <v>55</v>
      </c>
      <c r="J49" s="94">
        <f t="shared" si="48"/>
        <v>22</v>
      </c>
      <c r="L49" s="94">
        <f ca="1" t="shared" si="49" ref="L49:S49">INDIRECT(ADDRESS(C$2+$B49,C$3+2,1,1,$A49))</f>
        <v>33</v>
      </c>
      <c r="M49" s="94">
        <f ca="1" t="shared" si="49"/>
        <v>4</v>
      </c>
      <c r="N49" s="94">
        <f ca="1" t="shared" si="49"/>
        <v>88</v>
      </c>
      <c r="O49" s="94">
        <f ca="1" t="shared" si="49"/>
        <v>11</v>
      </c>
      <c r="P49" s="94">
        <f ca="1" t="shared" si="49"/>
        <v>66</v>
      </c>
      <c r="Q49" s="94">
        <f ca="1" t="shared" si="49"/>
        <v>77</v>
      </c>
      <c r="R49" s="94">
        <f ca="1" t="shared" si="49"/>
        <v>55</v>
      </c>
      <c r="S49" s="94">
        <f ca="1" t="shared" si="49"/>
        <v>22</v>
      </c>
    </row>
    <row r="50" spans="1:10" ht="14.25">
      <c r="A50" s="278" t="str">
        <f ca="1">INDIRECT(ADDRESS(B49,1,1,1,A49))</f>
        <v>110m H
B</v>
      </c>
      <c r="C50" s="94">
        <f ca="1" t="shared" si="50" ref="C50:J50">INDIRECT(ADDRESS(C$2+$B49,C$3,1,1,$A49))</f>
        <v>1</v>
      </c>
      <c r="D50" s="94">
        <f ca="1" t="shared" si="50"/>
        <v>2</v>
      </c>
      <c r="E50" s="94">
        <f ca="1" t="shared" si="50"/>
        <v>3</v>
      </c>
      <c r="F50" s="94">
        <f ca="1" t="shared" si="50"/>
        <v>4</v>
      </c>
      <c r="G50" s="94">
        <f ca="1" t="shared" si="50"/>
        <v>5</v>
      </c>
      <c r="H50" s="94">
        <f ca="1" t="shared" si="50"/>
        <v>6</v>
      </c>
      <c r="I50" s="94">
        <f ca="1" t="shared" si="50"/>
        <v>7</v>
      </c>
      <c r="J50" s="94">
        <f ca="1" t="shared" si="50"/>
        <v>8</v>
      </c>
    </row>
    <row r="51" spans="1:10" ht="14.25">
      <c r="A51" s="278"/>
      <c r="B51" s="94">
        <v>3</v>
      </c>
      <c r="C51" s="94" t="str">
        <f ca="1">INDIRECT(ADDRESS(C$2+$B49,C$3+1,1,1,$A49))</f>
        <v>Gary Myles</v>
      </c>
      <c r="D51" s="94" t="str">
        <f ca="1" t="shared" si="51" ref="D51:J51">INDIRECT(ADDRESS(D$2+$B49,D$3+1,1,1,$A49))</f>
        <v>Stephen Perry</v>
      </c>
      <c r="E51" s="94" t="str">
        <f ca="1" t="shared" si="51"/>
        <v>Matthew James</v>
      </c>
      <c r="F51" s="94" t="str">
        <f ca="1" t="shared" si="51"/>
        <v>William Dunford</v>
      </c>
      <c r="G51" s="94" t="str">
        <f ca="1" t="shared" si="51"/>
        <v>Martin White</v>
      </c>
      <c r="H51" s="94" t="str">
        <f ca="1" t="shared" si="51"/>
        <v>Frank Blackwell</v>
      </c>
      <c r="I51" s="94" t="str">
        <f ca="1" t="shared" si="51"/>
        <v>Glen Woodward</v>
      </c>
      <c r="J51" s="94" t="str">
        <f ca="1" t="shared" si="51"/>
        <v>Grant Murfin</v>
      </c>
    </row>
    <row r="52" spans="3:10" ht="14.25">
      <c r="C52" s="94" t="str">
        <f ca="1">INDIRECT(ADDRESS(C$2+$B49,C$3+3,1,1,$A49))</f>
        <v>16.8</v>
      </c>
      <c r="D52" s="94" t="str">
        <f ca="1" t="shared" si="52" ref="D52:J52">INDIRECT(ADDRESS(D$2+$B49,D$3+3,1,1,$A49))</f>
        <v>20.0</v>
      </c>
      <c r="E52" s="94" t="str">
        <f ca="1" t="shared" si="52"/>
        <v>20.2</v>
      </c>
      <c r="F52" s="94" t="str">
        <f ca="1" t="shared" si="52"/>
        <v>20.8</v>
      </c>
      <c r="G52" s="94" t="str">
        <f ca="1" t="shared" si="52"/>
        <v>21.1</v>
      </c>
      <c r="H52" s="94" t="str">
        <f ca="1" t="shared" si="52"/>
        <v>21.1</v>
      </c>
      <c r="I52" s="94" t="str">
        <f ca="1" t="shared" si="52"/>
        <v>21.3</v>
      </c>
      <c r="J52" s="94" t="str">
        <f ca="1" t="shared" si="52"/>
        <v>21.6</v>
      </c>
    </row>
    <row r="54" spans="1:19" ht="14.25">
      <c r="A54" t="s">
        <v>92</v>
      </c>
      <c r="B54" s="94">
        <f>B49+6</f>
        <v>28</v>
      </c>
      <c r="C54" s="94">
        <f aca="true" t="shared" si="53" ref="C54:J54">HLOOKUP(L54,$K$1:$AA$3,$B56,FALSE)</f>
        <v>6</v>
      </c>
      <c r="D54" s="94">
        <f t="shared" si="53"/>
        <v>8</v>
      </c>
      <c r="E54" s="94">
        <f t="shared" si="53"/>
        <v>5</v>
      </c>
      <c r="F54" s="94">
        <f t="shared" si="53"/>
        <v>1</v>
      </c>
      <c r="G54" s="94">
        <f t="shared" si="53"/>
        <v>7</v>
      </c>
      <c r="H54" s="94">
        <f t="shared" si="53"/>
        <v>3</v>
      </c>
      <c r="I54" s="94">
        <f t="shared" si="53"/>
        <v>4</v>
      </c>
      <c r="J54" s="94">
        <f t="shared" si="53"/>
        <v>2</v>
      </c>
      <c r="L54" s="94">
        <f ca="1" t="shared" si="54" ref="L54:S54">INDIRECT(ADDRESS(C$2+$B54,C$3+2,1,1,$A54))</f>
        <v>6</v>
      </c>
      <c r="M54" s="94">
        <f ca="1" t="shared" si="54"/>
        <v>8</v>
      </c>
      <c r="N54" s="94">
        <f ca="1" t="shared" si="54"/>
        <v>5</v>
      </c>
      <c r="O54" s="94">
        <f ca="1" t="shared" si="54"/>
        <v>1</v>
      </c>
      <c r="P54" s="94">
        <f ca="1" t="shared" si="54"/>
        <v>7</v>
      </c>
      <c r="Q54" s="94">
        <f ca="1" t="shared" si="54"/>
        <v>3</v>
      </c>
      <c r="R54" s="94">
        <f ca="1" t="shared" si="54"/>
        <v>4</v>
      </c>
      <c r="S54" s="94">
        <f ca="1" t="shared" si="54"/>
        <v>2</v>
      </c>
    </row>
    <row r="55" spans="1:10" ht="14.25">
      <c r="A55" s="278" t="str">
        <f ca="1">INDIRECT(ADDRESS(B54,1,1,1,A54))</f>
        <v>400m
A</v>
      </c>
      <c r="C55" s="94">
        <f ca="1" t="shared" si="55" ref="C55:J55">INDIRECT(ADDRESS(C$2+$B54,C$3,1,1,$A54))</f>
        <v>1</v>
      </c>
      <c r="D55" s="94">
        <f ca="1" t="shared" si="55"/>
        <v>2</v>
      </c>
      <c r="E55" s="94">
        <f ca="1" t="shared" si="55"/>
        <v>3</v>
      </c>
      <c r="F55" s="94">
        <f ca="1" t="shared" si="55"/>
        <v>4</v>
      </c>
      <c r="G55" s="94">
        <f ca="1" t="shared" si="55"/>
        <v>5</v>
      </c>
      <c r="H55" s="94">
        <f ca="1" t="shared" si="55"/>
        <v>6</v>
      </c>
      <c r="I55" s="94">
        <f ca="1" t="shared" si="55"/>
        <v>7</v>
      </c>
      <c r="J55" s="94">
        <f ca="1" t="shared" si="55"/>
        <v>8</v>
      </c>
    </row>
    <row r="56" spans="1:10" ht="14.25">
      <c r="A56" s="278"/>
      <c r="B56" s="94">
        <v>2</v>
      </c>
      <c r="C56" s="94" t="str">
        <f ca="1">INDIRECT(ADDRESS(C$2+$B54,C$3+1,1,1,$A54))</f>
        <v>Paul Wright</v>
      </c>
      <c r="D56" s="94" t="str">
        <f ca="1" t="shared" si="56" ref="D56:J56">INDIRECT(ADDRESS(D$2+$B54,D$3+1,1,1,$A54))</f>
        <v>Neil Rudd</v>
      </c>
      <c r="E56" s="94" t="str">
        <f ca="1" t="shared" si="56"/>
        <v>Charlie Gladden</v>
      </c>
      <c r="F56" s="94" t="str">
        <f ca="1" t="shared" si="56"/>
        <v>Shem Nelson</v>
      </c>
      <c r="G56" s="94" t="str">
        <f ca="1" t="shared" si="56"/>
        <v>Christopher Osborne</v>
      </c>
      <c r="H56" s="94" t="str">
        <f ca="1" t="shared" si="56"/>
        <v>Jonathan Biddle</v>
      </c>
      <c r="I56" s="94" t="str">
        <f ca="1" t="shared" si="56"/>
        <v>Neil Smallman</v>
      </c>
      <c r="J56" s="94" t="str">
        <f ca="1" t="shared" si="56"/>
        <v>Richard Langslow</v>
      </c>
    </row>
    <row r="57" spans="3:10" ht="14.25">
      <c r="C57" s="94" t="str">
        <f ca="1">INDIRECT(ADDRESS(C$2+$B54,C$3+3,1,1,$A54))</f>
        <v>50.5</v>
      </c>
      <c r="D57" s="94" t="str">
        <f ca="1" t="shared" si="57" ref="D57:J57">INDIRECT(ADDRESS(D$2+$B54,D$3+3,1,1,$A54))</f>
        <v>51.1</v>
      </c>
      <c r="E57" s="94" t="str">
        <f ca="1" t="shared" si="57"/>
        <v>51.3</v>
      </c>
      <c r="F57" s="94" t="str">
        <f ca="1" t="shared" si="57"/>
        <v>51.7</v>
      </c>
      <c r="G57" s="94" t="str">
        <f ca="1" t="shared" si="57"/>
        <v>52.3</v>
      </c>
      <c r="H57" s="94" t="str">
        <f ca="1" t="shared" si="57"/>
        <v>52.7</v>
      </c>
      <c r="I57" s="94" t="str">
        <f ca="1" t="shared" si="57"/>
        <v>57.5</v>
      </c>
      <c r="J57" s="94" t="str">
        <f ca="1" t="shared" si="57"/>
        <v>58.3</v>
      </c>
    </row>
    <row r="59" spans="1:19" ht="14.25">
      <c r="A59" t="s">
        <v>92</v>
      </c>
      <c r="B59" s="94">
        <f>B54+6</f>
        <v>34</v>
      </c>
      <c r="C59" s="94">
        <f aca="true" t="shared" si="58" ref="C59:J59">HLOOKUP(L59,$K$1:$AA$3,$B61,FALSE)</f>
        <v>33</v>
      </c>
      <c r="D59" s="94">
        <f t="shared" si="58"/>
        <v>88</v>
      </c>
      <c r="E59" s="94">
        <f t="shared" si="58"/>
        <v>77</v>
      </c>
      <c r="F59" s="94">
        <f t="shared" si="58"/>
        <v>11</v>
      </c>
      <c r="G59" s="94">
        <f t="shared" si="58"/>
        <v>44</v>
      </c>
      <c r="H59" s="94">
        <f t="shared" si="58"/>
        <v>66</v>
      </c>
      <c r="I59" s="94">
        <f t="shared" si="58"/>
        <v>55</v>
      </c>
      <c r="J59" s="94">
        <f t="shared" si="58"/>
        <v>22</v>
      </c>
      <c r="L59" s="94">
        <f ca="1" t="shared" si="59" ref="L59:S59">INDIRECT(ADDRESS(C$2+$B59,C$3+2,1,1,$A59))</f>
        <v>33</v>
      </c>
      <c r="M59" s="94">
        <f ca="1" t="shared" si="59"/>
        <v>88</v>
      </c>
      <c r="N59" s="94">
        <f ca="1" t="shared" si="59"/>
        <v>77</v>
      </c>
      <c r="O59" s="94">
        <f ca="1" t="shared" si="59"/>
        <v>11</v>
      </c>
      <c r="P59" s="94">
        <f ca="1" t="shared" si="59"/>
        <v>44</v>
      </c>
      <c r="Q59" s="94">
        <f ca="1" t="shared" si="59"/>
        <v>66</v>
      </c>
      <c r="R59" s="94">
        <f ca="1" t="shared" si="59"/>
        <v>55</v>
      </c>
      <c r="S59" s="94">
        <f ca="1" t="shared" si="59"/>
        <v>22</v>
      </c>
    </row>
    <row r="60" spans="1:10" ht="14.25">
      <c r="A60" s="278" t="str">
        <f ca="1">INDIRECT(ADDRESS(B59,1,1,1,A59))</f>
        <v>400m
B</v>
      </c>
      <c r="C60" s="94">
        <f ca="1" t="shared" si="60" ref="C60:J60">INDIRECT(ADDRESS(C$2+$B59,C$3,1,1,$A59))</f>
        <v>1</v>
      </c>
      <c r="D60" s="94">
        <f ca="1" t="shared" si="60"/>
        <v>2</v>
      </c>
      <c r="E60" s="94">
        <f ca="1" t="shared" si="60"/>
        <v>3</v>
      </c>
      <c r="F60" s="94">
        <f ca="1" t="shared" si="60"/>
        <v>4</v>
      </c>
      <c r="G60" s="94">
        <f ca="1" t="shared" si="60"/>
        <v>5</v>
      </c>
      <c r="H60" s="94">
        <f ca="1" t="shared" si="60"/>
        <v>6</v>
      </c>
      <c r="I60" s="94">
        <f ca="1" t="shared" si="60"/>
        <v>7</v>
      </c>
      <c r="J60" s="94">
        <f ca="1" t="shared" si="60"/>
        <v>8</v>
      </c>
    </row>
    <row r="61" spans="1:10" ht="14.25">
      <c r="A61" s="278"/>
      <c r="B61" s="94">
        <v>3</v>
      </c>
      <c r="C61" s="94" t="str">
        <f ca="1">INDIRECT(ADDRESS(C$2+$B59,C$3+1,1,1,$A59))</f>
        <v>Richard Evans</v>
      </c>
      <c r="D61" s="94" t="str">
        <f ca="1" t="shared" si="61" ref="D61:J61">INDIRECT(ADDRESS(D$2+$B59,D$3+1,1,1,$A59))</f>
        <v>Nicholas Spargo</v>
      </c>
      <c r="E61" s="94" t="str">
        <f ca="1" t="shared" si="61"/>
        <v>Michael Labrum</v>
      </c>
      <c r="F61" s="94" t="str">
        <f ca="1" t="shared" si="61"/>
        <v>Isaac Enenche</v>
      </c>
      <c r="G61" s="94" t="str">
        <f ca="1" t="shared" si="61"/>
        <v>Simon Wooldridge</v>
      </c>
      <c r="H61" s="94" t="str">
        <f ca="1" t="shared" si="61"/>
        <v>Richard Woolley</v>
      </c>
      <c r="I61" s="94" t="str">
        <f ca="1" t="shared" si="61"/>
        <v>Tony Foster</v>
      </c>
      <c r="J61" s="94" t="str">
        <f ca="1" t="shared" si="61"/>
        <v>David Lamb</v>
      </c>
    </row>
    <row r="62" spans="3:10" ht="14.25">
      <c r="C62" s="94" t="str">
        <f ca="1">INDIRECT(ADDRESS(C$2+$B59,C$3+3,1,1,$A59))</f>
        <v>51.7</v>
      </c>
      <c r="D62" s="94" t="str">
        <f ca="1" t="shared" si="62" ref="D62:J62">INDIRECT(ADDRESS(D$2+$B59,D$3+3,1,1,$A59))</f>
        <v>52.0</v>
      </c>
      <c r="E62" s="94" t="str">
        <f ca="1" t="shared" si="62"/>
        <v>53.1</v>
      </c>
      <c r="F62" s="94" t="str">
        <f ca="1" t="shared" si="62"/>
        <v>53.5</v>
      </c>
      <c r="G62" s="94" t="str">
        <f ca="1" t="shared" si="62"/>
        <v>56.9</v>
      </c>
      <c r="H62" s="94" t="str">
        <f ca="1" t="shared" si="62"/>
        <v>57.2</v>
      </c>
      <c r="I62" s="94" t="str">
        <f ca="1" t="shared" si="62"/>
        <v>57.9</v>
      </c>
      <c r="J62" s="94" t="str">
        <f ca="1" t="shared" si="62"/>
        <v>58.5</v>
      </c>
    </row>
    <row r="64" spans="1:19" ht="14.25">
      <c r="A64" t="s">
        <v>93</v>
      </c>
      <c r="B64" s="94">
        <v>4</v>
      </c>
      <c r="C64" s="94">
        <f aca="true" t="shared" si="63" ref="C64:J64">HLOOKUP(L64,$K$1:$AA$3,$B66,FALSE)</f>
        <v>7</v>
      </c>
      <c r="D64" s="94">
        <f t="shared" si="63"/>
        <v>8</v>
      </c>
      <c r="E64" s="94">
        <f t="shared" si="63"/>
        <v>5</v>
      </c>
      <c r="F64" s="94">
        <f t="shared" si="63"/>
        <v>2</v>
      </c>
      <c r="G64" s="94">
        <f t="shared" si="63"/>
        <v>6</v>
      </c>
      <c r="H64" s="94">
        <f t="shared" si="63"/>
        <v>3</v>
      </c>
      <c r="I64" s="94">
        <f t="shared" si="63"/>
        <v>4</v>
      </c>
      <c r="J64" s="94">
        <f t="shared" si="63"/>
        <v>0</v>
      </c>
      <c r="L64" s="94">
        <f ca="1" t="shared" si="64" ref="L64:S64">INDIRECT(ADDRESS(C$2+$B64,C$3+2,1,1,$A64))</f>
        <v>77</v>
      </c>
      <c r="M64" s="94">
        <f ca="1" t="shared" si="64"/>
        <v>8</v>
      </c>
      <c r="N64" s="94">
        <f ca="1" t="shared" si="64"/>
        <v>5</v>
      </c>
      <c r="O64" s="94">
        <f ca="1" t="shared" si="64"/>
        <v>2</v>
      </c>
      <c r="P64" s="94">
        <f ca="1" t="shared" si="64"/>
        <v>6</v>
      </c>
      <c r="Q64" s="94">
        <f ca="1" t="shared" si="64"/>
        <v>3</v>
      </c>
      <c r="R64" s="94">
        <f ca="1" t="shared" si="64"/>
        <v>4</v>
      </c>
      <c r="S64" s="94">
        <f ca="1" t="shared" si="64"/>
        <v>0</v>
      </c>
    </row>
    <row r="65" spans="1:10" ht="14.25">
      <c r="A65" s="278" t="str">
        <f ca="1">INDIRECT(ADDRESS(B64,1,1,1,A64))</f>
        <v>1500m
A</v>
      </c>
      <c r="C65" s="94">
        <f ca="1">INDIRECT(ADDRESS(C$2+$B64,C$3,1,1,$A64))</f>
        <v>1</v>
      </c>
      <c r="D65" s="94">
        <f ca="1" t="shared" si="65" ref="D65:J65">INDIRECT(ADDRESS(D$2+$B64,D$3,1,1,$A64))</f>
        <v>2</v>
      </c>
      <c r="E65" s="94">
        <f ca="1" t="shared" si="65"/>
        <v>3</v>
      </c>
      <c r="F65" s="94">
        <f ca="1" t="shared" si="65"/>
        <v>4</v>
      </c>
      <c r="G65" s="94">
        <f ca="1" t="shared" si="65"/>
        <v>5</v>
      </c>
      <c r="H65" s="94">
        <f ca="1" t="shared" si="65"/>
        <v>6</v>
      </c>
      <c r="I65" s="94">
        <f ca="1" t="shared" si="65"/>
        <v>7</v>
      </c>
      <c r="J65" s="94">
        <f ca="1" t="shared" si="65"/>
        <v>8</v>
      </c>
    </row>
    <row r="66" spans="1:10" ht="14.25">
      <c r="A66" s="278"/>
      <c r="B66" s="94">
        <v>2</v>
      </c>
      <c r="C66" s="94" t="str">
        <f ca="1">INDIRECT(ADDRESS(C$2+$B64,C$3+1,1,1,$A64))</f>
        <v>Tom Causebrook</v>
      </c>
      <c r="D66" s="94" t="str">
        <f ca="1" t="shared" si="66" ref="D66:J66">INDIRECT(ADDRESS(D$2+$B64,D$3+1,1,1,$A64))</f>
        <v>Philip Clamp</v>
      </c>
      <c r="E66" s="94" t="str">
        <f ca="1" t="shared" si="66"/>
        <v>James Walsh</v>
      </c>
      <c r="F66" s="94" t="str">
        <f ca="1" t="shared" si="66"/>
        <v>Martin Naunton</v>
      </c>
      <c r="G66" s="94" t="str">
        <f ca="1" t="shared" si="66"/>
        <v>Stephen Lisgo</v>
      </c>
      <c r="H66" s="94" t="str">
        <f ca="1" t="shared" si="66"/>
        <v>Carl Dunn</v>
      </c>
      <c r="I66" s="94" t="str">
        <f ca="1" t="shared" si="66"/>
        <v>Ian Furness</v>
      </c>
      <c r="J66" s="94">
        <f ca="1" t="shared" si="66"/>
      </c>
    </row>
    <row r="67" spans="3:10" ht="14.25">
      <c r="C67" s="94" t="str">
        <f ca="1">INDIRECT(ADDRESS(C$2+$B64,C$3+3,1,1,$A64))</f>
        <v>4.06.0</v>
      </c>
      <c r="D67" s="94" t="str">
        <f ca="1" t="shared" si="67" ref="D67:J67">INDIRECT(ADDRESS(D$2+$B64,D$3+3,1,1,$A64))</f>
        <v>4.06.7</v>
      </c>
      <c r="E67" s="94" t="str">
        <f ca="1" t="shared" si="67"/>
        <v>4.19.7</v>
      </c>
      <c r="F67" s="94" t="str">
        <f ca="1" t="shared" si="67"/>
        <v>4.20.6</v>
      </c>
      <c r="G67" s="94" t="str">
        <f ca="1" t="shared" si="67"/>
        <v>4.21.3</v>
      </c>
      <c r="H67" s="94" t="str">
        <f ca="1" t="shared" si="67"/>
        <v>4.21.9</v>
      </c>
      <c r="I67" s="94" t="str">
        <f ca="1" t="shared" si="67"/>
        <v>4.44.7</v>
      </c>
      <c r="J67" s="94">
        <f ca="1" t="shared" si="67"/>
        <v>0</v>
      </c>
    </row>
    <row r="69" spans="1:19" ht="14.25">
      <c r="A69" t="s">
        <v>93</v>
      </c>
      <c r="B69" s="94">
        <f>B64+6</f>
        <v>10</v>
      </c>
      <c r="C69" s="94">
        <f aca="true" t="shared" si="68" ref="C69:J69">HLOOKUP(L69,$K$1:$AA$3,$B71,FALSE)</f>
        <v>88</v>
      </c>
      <c r="D69" s="94">
        <f t="shared" si="68"/>
        <v>33</v>
      </c>
      <c r="E69" s="94">
        <f t="shared" si="68"/>
        <v>55</v>
      </c>
      <c r="F69" s="94">
        <f t="shared" si="68"/>
        <v>77</v>
      </c>
      <c r="G69" s="94">
        <f t="shared" si="68"/>
        <v>66</v>
      </c>
      <c r="H69" s="94">
        <f t="shared" si="68"/>
        <v>22</v>
      </c>
      <c r="I69" s="94">
        <f t="shared" si="68"/>
        <v>44</v>
      </c>
      <c r="J69" s="94">
        <f t="shared" si="68"/>
        <v>0</v>
      </c>
      <c r="L69" s="94">
        <f ca="1" t="shared" si="69" ref="L69:S69">INDIRECT(ADDRESS(C$2+$B69,C$3+2,1,1,$A69))</f>
        <v>88</v>
      </c>
      <c r="M69" s="94">
        <f ca="1" t="shared" si="69"/>
        <v>33</v>
      </c>
      <c r="N69" s="94">
        <f ca="1" t="shared" si="69"/>
        <v>55</v>
      </c>
      <c r="O69" s="94">
        <f ca="1" t="shared" si="69"/>
        <v>7</v>
      </c>
      <c r="P69" s="94">
        <f ca="1" t="shared" si="69"/>
        <v>66</v>
      </c>
      <c r="Q69" s="94">
        <f ca="1" t="shared" si="69"/>
        <v>22</v>
      </c>
      <c r="R69" s="94">
        <f ca="1" t="shared" si="69"/>
        <v>44</v>
      </c>
      <c r="S69" s="94">
        <f ca="1" t="shared" si="69"/>
        <v>0</v>
      </c>
    </row>
    <row r="70" spans="1:10" ht="14.25">
      <c r="A70" s="278" t="str">
        <f ca="1">INDIRECT(ADDRESS(B69,1,1,1,A69))</f>
        <v>1500m
B</v>
      </c>
      <c r="C70" s="94">
        <f ca="1" t="shared" si="70" ref="C70:J70">INDIRECT(ADDRESS(C$2+$B69,C$3,1,1,$A69))</f>
        <v>1</v>
      </c>
      <c r="D70" s="94">
        <f ca="1" t="shared" si="70"/>
        <v>2</v>
      </c>
      <c r="E70" s="94">
        <f ca="1" t="shared" si="70"/>
        <v>3</v>
      </c>
      <c r="F70" s="94">
        <f ca="1" t="shared" si="70"/>
        <v>4</v>
      </c>
      <c r="G70" s="94">
        <f ca="1" t="shared" si="70"/>
        <v>5</v>
      </c>
      <c r="H70" s="94">
        <f ca="1" t="shared" si="70"/>
        <v>6</v>
      </c>
      <c r="I70" s="94">
        <f ca="1" t="shared" si="70"/>
        <v>7</v>
      </c>
      <c r="J70" s="94">
        <f ca="1" t="shared" si="70"/>
        <v>8</v>
      </c>
    </row>
    <row r="71" spans="1:10" ht="14.25">
      <c r="A71" s="278"/>
      <c r="B71" s="94">
        <v>3</v>
      </c>
      <c r="C71" s="94" t="str">
        <f ca="1">INDIRECT(ADDRESS(C$2+$B69,C$3+1,1,1,$A69))</f>
        <v>Simon Hall</v>
      </c>
      <c r="D71" s="94" t="str">
        <f ca="1" t="shared" si="71" ref="D71:J71">INDIRECT(ADDRESS(D$2+$B69,D$3+1,1,1,$A69))</f>
        <v>Andrew Bird</v>
      </c>
      <c r="E71" s="94" t="str">
        <f ca="1" t="shared" si="71"/>
        <v>Simon Kinson</v>
      </c>
      <c r="F71" s="94" t="str">
        <f ca="1" t="shared" si="71"/>
        <v>Mark McKay</v>
      </c>
      <c r="G71" s="94" t="str">
        <f ca="1" t="shared" si="71"/>
        <v>Steven Hargrave</v>
      </c>
      <c r="H71" s="94" t="str">
        <f ca="1" t="shared" si="71"/>
        <v>Grant Murfin</v>
      </c>
      <c r="I71" s="94" t="str">
        <f ca="1" t="shared" si="71"/>
        <v>Trevor Buckley</v>
      </c>
      <c r="J71" s="94">
        <f ca="1" t="shared" si="71"/>
      </c>
    </row>
    <row r="72" spans="3:10" ht="14.25">
      <c r="C72" s="94" t="str">
        <f ca="1">INDIRECT(ADDRESS(C$2+$B69,C$3+3,1,1,$A69))</f>
        <v>4.17.0</v>
      </c>
      <c r="D72" s="94" t="str">
        <f ca="1" t="shared" si="72" ref="D72:J72">INDIRECT(ADDRESS(D$2+$B69,D$3+3,1,1,$A69))</f>
        <v>4.23.7</v>
      </c>
      <c r="E72" s="94" t="str">
        <f ca="1" t="shared" si="72"/>
        <v>4.25.0</v>
      </c>
      <c r="F72" s="94" t="str">
        <f ca="1" t="shared" si="72"/>
        <v>4.29.0</v>
      </c>
      <c r="G72" s="94" t="str">
        <f ca="1" t="shared" si="72"/>
        <v>4.36.4</v>
      </c>
      <c r="H72" s="94" t="str">
        <f ca="1" t="shared" si="72"/>
        <v>4.36.9</v>
      </c>
      <c r="I72" s="94" t="str">
        <f ca="1" t="shared" si="72"/>
        <v>5.26.1</v>
      </c>
      <c r="J72" s="94">
        <f ca="1" t="shared" si="72"/>
        <v>0</v>
      </c>
    </row>
    <row r="74" spans="1:19" ht="14.25">
      <c r="A74" t="s">
        <v>93</v>
      </c>
      <c r="B74" s="94">
        <f>B69+6</f>
        <v>16</v>
      </c>
      <c r="C74" s="94">
        <f aca="true" t="shared" si="73" ref="C74:J74">HLOOKUP(L74,$K$1:$AA$3,$B76,FALSE)</f>
        <v>3</v>
      </c>
      <c r="D74" s="94">
        <f t="shared" si="73"/>
        <v>1</v>
      </c>
      <c r="E74" s="94">
        <f t="shared" si="73"/>
        <v>8</v>
      </c>
      <c r="F74" s="94">
        <f t="shared" si="73"/>
        <v>6</v>
      </c>
      <c r="G74" s="94">
        <f t="shared" si="73"/>
        <v>2</v>
      </c>
      <c r="H74" s="94">
        <f t="shared" si="73"/>
        <v>7</v>
      </c>
      <c r="I74" s="94">
        <f t="shared" si="73"/>
        <v>5</v>
      </c>
      <c r="J74" s="94">
        <f t="shared" si="73"/>
        <v>4</v>
      </c>
      <c r="L74" s="94">
        <f ca="1" t="shared" si="74" ref="L74:S74">INDIRECT(ADDRESS(C$2+$B74,C$3+2,1,1,$A74))</f>
        <v>3</v>
      </c>
      <c r="M74" s="94">
        <f ca="1" t="shared" si="74"/>
        <v>1</v>
      </c>
      <c r="N74" s="94">
        <f ca="1" t="shared" si="74"/>
        <v>8</v>
      </c>
      <c r="O74" s="94">
        <f ca="1" t="shared" si="74"/>
        <v>6</v>
      </c>
      <c r="P74" s="94">
        <f ca="1" t="shared" si="74"/>
        <v>2</v>
      </c>
      <c r="Q74" s="94">
        <f ca="1" t="shared" si="74"/>
        <v>7</v>
      </c>
      <c r="R74" s="94">
        <f ca="1" t="shared" si="74"/>
        <v>5</v>
      </c>
      <c r="S74" s="94">
        <f ca="1" t="shared" si="74"/>
        <v>4</v>
      </c>
    </row>
    <row r="75" spans="1:10" ht="14.25">
      <c r="A75" s="278" t="str">
        <f ca="1">INDIRECT(ADDRESS(B74,1,1,1,A74))</f>
        <v>100m
A</v>
      </c>
      <c r="C75" s="94">
        <f ca="1" t="shared" si="75" ref="C75:J75">INDIRECT(ADDRESS(C$2+$B74,C$3,1,1,$A74))</f>
        <v>1</v>
      </c>
      <c r="D75" s="94">
        <f ca="1" t="shared" si="75"/>
        <v>2</v>
      </c>
      <c r="E75" s="94">
        <f ca="1" t="shared" si="75"/>
        <v>3</v>
      </c>
      <c r="F75" s="94">
        <f ca="1" t="shared" si="75"/>
        <v>4</v>
      </c>
      <c r="G75" s="94">
        <f ca="1" t="shared" si="75"/>
        <v>5</v>
      </c>
      <c r="H75" s="94">
        <f ca="1" t="shared" si="75"/>
        <v>6</v>
      </c>
      <c r="I75" s="94">
        <f ca="1" t="shared" si="75"/>
        <v>7</v>
      </c>
      <c r="J75" s="94">
        <f ca="1" t="shared" si="75"/>
        <v>8</v>
      </c>
    </row>
    <row r="76" spans="1:10" ht="14.25">
      <c r="A76" s="278"/>
      <c r="B76" s="94">
        <v>2</v>
      </c>
      <c r="C76" s="94" t="str">
        <f ca="1">INDIRECT(ADDRESS(C$2+$B74,C$3+1,1,1,$A74))</f>
        <v>Jamie Gill</v>
      </c>
      <c r="D76" s="94" t="str">
        <f ca="1" t="shared" si="76" ref="D76:J76">INDIRECT(ADDRESS(D$2+$B74,D$3+1,1,1,$A74))</f>
        <v>Leon Coats</v>
      </c>
      <c r="E76" s="94" t="str">
        <f ca="1" t="shared" si="76"/>
        <v>Greg Richards</v>
      </c>
      <c r="F76" s="94" t="str">
        <f ca="1" t="shared" si="76"/>
        <v>Martin White</v>
      </c>
      <c r="G76" s="94" t="str">
        <f ca="1" t="shared" si="76"/>
        <v>Jamie Fletcher</v>
      </c>
      <c r="H76" s="94" t="str">
        <f ca="1" t="shared" si="76"/>
        <v>Winston Rose</v>
      </c>
      <c r="I76" s="94" t="str">
        <f ca="1" t="shared" si="76"/>
        <v>Steven Dealtry</v>
      </c>
      <c r="J76" s="94" t="str">
        <f ca="1" t="shared" si="76"/>
        <v>David Lowe</v>
      </c>
    </row>
    <row r="77" spans="3:10" ht="14.25">
      <c r="C77" s="94" t="str">
        <f ca="1">INDIRECT(ADDRESS(C$2+$B74,C$3+3,1,1,$A74))</f>
        <v>11.0</v>
      </c>
      <c r="D77" s="94" t="str">
        <f ca="1" t="shared" si="77" ref="D77:J77">INDIRECT(ADDRESS(D$2+$B74,D$3+3,1,1,$A74))</f>
        <v>11.3</v>
      </c>
      <c r="E77" s="94" t="str">
        <f ca="1" t="shared" si="77"/>
        <v>11.5</v>
      </c>
      <c r="F77" s="94" t="str">
        <f ca="1" t="shared" si="77"/>
        <v>11.5</v>
      </c>
      <c r="G77" s="94" t="str">
        <f ca="1" t="shared" si="77"/>
        <v>11.6</v>
      </c>
      <c r="H77" s="94" t="str">
        <f ca="1" t="shared" si="77"/>
        <v>11.7</v>
      </c>
      <c r="I77" s="94" t="str">
        <f ca="1" t="shared" si="77"/>
        <v>11.8</v>
      </c>
      <c r="J77" s="94" t="str">
        <f ca="1" t="shared" si="77"/>
        <v>12.2</v>
      </c>
    </row>
    <row r="79" spans="1:19" ht="14.25">
      <c r="A79" t="s">
        <v>93</v>
      </c>
      <c r="B79" s="94">
        <f>B74+6</f>
        <v>22</v>
      </c>
      <c r="C79" s="94">
        <f aca="true" t="shared" si="78" ref="C79:J79">HLOOKUP(L79,$K$1:$AA$3,$B81,FALSE)</f>
        <v>11</v>
      </c>
      <c r="D79" s="94">
        <f t="shared" si="78"/>
        <v>55</v>
      </c>
      <c r="E79" s="94">
        <f t="shared" si="78"/>
        <v>66</v>
      </c>
      <c r="F79" s="94">
        <f t="shared" si="78"/>
        <v>33</v>
      </c>
      <c r="G79" s="94">
        <f t="shared" si="78"/>
        <v>44</v>
      </c>
      <c r="H79" s="94">
        <f t="shared" si="78"/>
        <v>77</v>
      </c>
      <c r="I79" s="94">
        <f t="shared" si="78"/>
        <v>22</v>
      </c>
      <c r="J79" s="94">
        <f t="shared" si="78"/>
        <v>88</v>
      </c>
      <c r="L79" s="94">
        <f ca="1" t="shared" si="79" ref="L79:S79">INDIRECT(ADDRESS(C$2+$B79,C$3+2,1,1,$A79))</f>
        <v>11</v>
      </c>
      <c r="M79" s="94">
        <f ca="1" t="shared" si="79"/>
        <v>55</v>
      </c>
      <c r="N79" s="94">
        <f ca="1" t="shared" si="79"/>
        <v>66</v>
      </c>
      <c r="O79" s="94">
        <f ca="1" t="shared" si="79"/>
        <v>33</v>
      </c>
      <c r="P79" s="94">
        <f ca="1" t="shared" si="79"/>
        <v>44</v>
      </c>
      <c r="Q79" s="94">
        <f ca="1" t="shared" si="79"/>
        <v>77</v>
      </c>
      <c r="R79" s="94">
        <f ca="1" t="shared" si="79"/>
        <v>22</v>
      </c>
      <c r="S79" s="94">
        <f ca="1" t="shared" si="79"/>
        <v>88</v>
      </c>
    </row>
    <row r="80" spans="1:10" ht="14.25">
      <c r="A80" s="278" t="str">
        <f ca="1">INDIRECT(ADDRESS(B79,1,1,1,A79))</f>
        <v>100m
B</v>
      </c>
      <c r="C80" s="94">
        <f ca="1" t="shared" si="80" ref="C80:J80">INDIRECT(ADDRESS(C$2+$B79,C$3,1,1,$A79))</f>
        <v>1</v>
      </c>
      <c r="D80" s="94">
        <f ca="1" t="shared" si="80"/>
        <v>2</v>
      </c>
      <c r="E80" s="94">
        <f ca="1" t="shared" si="80"/>
        <v>3</v>
      </c>
      <c r="F80" s="94">
        <f ca="1" t="shared" si="80"/>
        <v>4</v>
      </c>
      <c r="G80" s="94">
        <f ca="1" t="shared" si="80"/>
        <v>5</v>
      </c>
      <c r="H80" s="94">
        <f ca="1" t="shared" si="80"/>
        <v>6</v>
      </c>
      <c r="I80" s="94">
        <f ca="1" t="shared" si="80"/>
        <v>7</v>
      </c>
      <c r="J80" s="94">
        <f ca="1" t="shared" si="80"/>
        <v>8</v>
      </c>
    </row>
    <row r="81" spans="1:10" ht="14.25">
      <c r="A81" s="278"/>
      <c r="B81" s="94">
        <v>3</v>
      </c>
      <c r="C81" s="94" t="str">
        <f ca="1">INDIRECT(ADDRESS(C$2+$B79,C$3+1,1,1,$A79))</f>
        <v>Harry Ashby</v>
      </c>
      <c r="D81" s="94" t="str">
        <f ca="1" t="shared" si="81" ref="D81:J81">INDIRECT(ADDRESS(D$2+$B79,D$3+1,1,1,$A79))</f>
        <v>Charlie Gladden</v>
      </c>
      <c r="E81" s="94" t="str">
        <f ca="1" t="shared" si="81"/>
        <v>Stefan Wilcockson</v>
      </c>
      <c r="F81" s="94" t="str">
        <f ca="1" t="shared" si="81"/>
        <v>Richard Evans</v>
      </c>
      <c r="G81" s="94" t="str">
        <f ca="1" t="shared" si="81"/>
        <v>Simon Warwick</v>
      </c>
      <c r="H81" s="94" t="str">
        <f ca="1" t="shared" si="81"/>
        <v>Jason Bale</v>
      </c>
      <c r="I81" s="94" t="str">
        <f ca="1" t="shared" si="81"/>
        <v>David Staley</v>
      </c>
      <c r="J81" s="94" t="str">
        <f ca="1" t="shared" si="81"/>
        <v>Neil Rudd</v>
      </c>
    </row>
    <row r="82" spans="3:10" ht="14.25">
      <c r="C82" s="94" t="str">
        <f ca="1">INDIRECT(ADDRESS(C$2+$B79,C$3+3,1,1,$A79))</f>
        <v>11.7</v>
      </c>
      <c r="D82" s="94" t="str">
        <f ca="1" t="shared" si="82" ref="D82:J82">INDIRECT(ADDRESS(D$2+$B79,D$3+3,1,1,$A79))</f>
        <v>11.8</v>
      </c>
      <c r="E82" s="94" t="str">
        <f ca="1" t="shared" si="82"/>
        <v>11.8</v>
      </c>
      <c r="F82" s="94" t="str">
        <f ca="1" t="shared" si="82"/>
        <v>11.9</v>
      </c>
      <c r="G82" s="94" t="str">
        <f ca="1" t="shared" si="82"/>
        <v>11.9</v>
      </c>
      <c r="H82" s="94" t="str">
        <f ca="1" t="shared" si="82"/>
        <v>12.0</v>
      </c>
      <c r="I82" s="94" t="str">
        <f ca="1" t="shared" si="82"/>
        <v>12.0</v>
      </c>
      <c r="J82" s="94" t="str">
        <f ca="1" t="shared" si="82"/>
        <v>30.9</v>
      </c>
    </row>
    <row r="84" spans="1:19" ht="14.25">
      <c r="A84" t="s">
        <v>93</v>
      </c>
      <c r="B84" s="94">
        <f>B79+6</f>
        <v>28</v>
      </c>
      <c r="C84" s="94">
        <f aca="true" t="shared" si="83" ref="C84:J84">HLOOKUP(L84,$K$1:$AA$3,$B86,FALSE)</f>
        <v>7</v>
      </c>
      <c r="D84" s="94">
        <f t="shared" si="83"/>
        <v>5</v>
      </c>
      <c r="E84" s="94">
        <f t="shared" si="83"/>
        <v>8</v>
      </c>
      <c r="F84" s="94">
        <f t="shared" si="83"/>
        <v>3</v>
      </c>
      <c r="G84" s="94">
        <f t="shared" si="83"/>
        <v>4</v>
      </c>
      <c r="H84" s="94">
        <f t="shared" si="83"/>
        <v>6</v>
      </c>
      <c r="I84" s="94">
        <f t="shared" si="83"/>
        <v>2</v>
      </c>
      <c r="J84" s="94">
        <f t="shared" si="83"/>
        <v>0</v>
      </c>
      <c r="L84" s="94">
        <f ca="1" t="shared" si="84" ref="L84:S84">INDIRECT(ADDRESS(C$2+$B84,C$3+2,1,1,$A84))</f>
        <v>7</v>
      </c>
      <c r="M84" s="94">
        <f ca="1" t="shared" si="84"/>
        <v>5</v>
      </c>
      <c r="N84" s="94">
        <f ca="1" t="shared" si="84"/>
        <v>88</v>
      </c>
      <c r="O84" s="94">
        <f ca="1" t="shared" si="84"/>
        <v>3</v>
      </c>
      <c r="P84" s="94">
        <f ca="1" t="shared" si="84"/>
        <v>4</v>
      </c>
      <c r="Q84" s="94">
        <f ca="1" t="shared" si="84"/>
        <v>6</v>
      </c>
      <c r="R84" s="94">
        <f ca="1" t="shared" si="84"/>
        <v>2</v>
      </c>
      <c r="S84" s="94">
        <f ca="1" t="shared" si="84"/>
        <v>0</v>
      </c>
    </row>
    <row r="85" spans="1:10" ht="14.25">
      <c r="A85" s="278">
        <f ca="1">INDIRECT(ADDRESS(B84,1,1,1,A84))</f>
        <v>0</v>
      </c>
      <c r="C85" s="94">
        <f ca="1" t="shared" si="85" ref="C85:J85">INDIRECT(ADDRESS(C$2+$B84,C$3,1,1,$A84))</f>
        <v>1</v>
      </c>
      <c r="D85" s="94">
        <f ca="1" t="shared" si="85"/>
        <v>2</v>
      </c>
      <c r="E85" s="94">
        <f ca="1" t="shared" si="85"/>
        <v>3</v>
      </c>
      <c r="F85" s="94">
        <f ca="1" t="shared" si="85"/>
        <v>4</v>
      </c>
      <c r="G85" s="94">
        <f ca="1" t="shared" si="85"/>
        <v>5</v>
      </c>
      <c r="H85" s="94">
        <f ca="1" t="shared" si="85"/>
        <v>6</v>
      </c>
      <c r="I85" s="94">
        <f ca="1" t="shared" si="85"/>
        <v>7</v>
      </c>
      <c r="J85" s="94">
        <f ca="1" t="shared" si="85"/>
        <v>8</v>
      </c>
    </row>
    <row r="86" spans="1:10" ht="14.25">
      <c r="A86" s="278"/>
      <c r="B86" s="94">
        <v>2</v>
      </c>
      <c r="C86" s="94" t="str">
        <f ca="1">INDIRECT(ADDRESS(C$2+$B84,C$3+1,1,1,$A84))</f>
        <v>Mark McKay</v>
      </c>
      <c r="D86" s="94" t="str">
        <f ca="1" t="shared" si="86" ref="D86:J86">INDIRECT(ADDRESS(D$2+$B84,D$3+1,1,1,$A84))</f>
        <v>James Walsh</v>
      </c>
      <c r="E86" s="94" t="str">
        <f ca="1" t="shared" si="86"/>
        <v>Philip Clamp</v>
      </c>
      <c r="F86" s="94" t="str">
        <f ca="1" t="shared" si="86"/>
        <v>Paul Lester</v>
      </c>
      <c r="G86" s="94" t="str">
        <f ca="1" t="shared" si="86"/>
        <v>Ian Furness</v>
      </c>
      <c r="H86" s="94" t="str">
        <f ca="1" t="shared" si="86"/>
        <v>Steve Davies</v>
      </c>
      <c r="I86" s="94" t="str">
        <f ca="1" t="shared" si="86"/>
        <v>Andy Hough</v>
      </c>
      <c r="J86" s="94">
        <f ca="1" t="shared" si="86"/>
      </c>
    </row>
    <row r="87" spans="3:10" ht="14.25">
      <c r="C87" s="94" t="str">
        <f ca="1">INDIRECT(ADDRESS(C$2+$B84,C$3+3,1,1,$A84))</f>
        <v>8.59.2</v>
      </c>
      <c r="D87" s="94" t="str">
        <f ca="1" t="shared" si="87" ref="D87:J87">INDIRECT(ADDRESS(D$2+$B84,D$3+3,1,1,$A84))</f>
        <v>9.06.9</v>
      </c>
      <c r="E87" s="94" t="str">
        <f ca="1" t="shared" si="87"/>
        <v>9.24.7</v>
      </c>
      <c r="F87" s="94" t="str">
        <f ca="1" t="shared" si="87"/>
        <v>9.33.2</v>
      </c>
      <c r="G87" s="94" t="str">
        <f ca="1" t="shared" si="87"/>
        <v>9.42.0</v>
      </c>
      <c r="H87" s="94" t="str">
        <f ca="1" t="shared" si="87"/>
        <v>9.56.6</v>
      </c>
      <c r="I87" s="94" t="str">
        <f ca="1" t="shared" si="87"/>
        <v>10.05.5</v>
      </c>
      <c r="J87" s="94">
        <f ca="1" t="shared" si="87"/>
        <v>0</v>
      </c>
    </row>
    <row r="89" spans="1:19" ht="14.25">
      <c r="A89" t="s">
        <v>93</v>
      </c>
      <c r="B89" s="94">
        <f>B84+6</f>
        <v>34</v>
      </c>
      <c r="C89" s="94">
        <f aca="true" t="shared" si="88" ref="C89:J89">HLOOKUP(L89,$K$1:$AA$3,$B91,FALSE)</f>
        <v>55</v>
      </c>
      <c r="D89" s="94">
        <f t="shared" si="88"/>
        <v>88</v>
      </c>
      <c r="E89" s="94">
        <f t="shared" si="88"/>
        <v>33</v>
      </c>
      <c r="F89" s="94">
        <f t="shared" si="88"/>
        <v>77</v>
      </c>
      <c r="G89" s="94">
        <f t="shared" si="88"/>
        <v>66</v>
      </c>
      <c r="H89" s="94">
        <f t="shared" si="88"/>
        <v>22</v>
      </c>
      <c r="I89" s="94">
        <f t="shared" si="88"/>
        <v>44</v>
      </c>
      <c r="J89" s="94">
        <f t="shared" si="88"/>
        <v>0</v>
      </c>
      <c r="L89" s="94">
        <f ca="1" t="shared" si="89" ref="L89:S89">INDIRECT(ADDRESS(C$2+$B89,C$3+2,1,1,$A89))</f>
        <v>55</v>
      </c>
      <c r="M89" s="94">
        <f ca="1" t="shared" si="89"/>
        <v>8</v>
      </c>
      <c r="N89" s="94">
        <f ca="1" t="shared" si="89"/>
        <v>33</v>
      </c>
      <c r="O89" s="94">
        <f ca="1" t="shared" si="89"/>
        <v>77</v>
      </c>
      <c r="P89" s="94">
        <f ca="1" t="shared" si="89"/>
        <v>66</v>
      </c>
      <c r="Q89" s="94">
        <f ca="1" t="shared" si="89"/>
        <v>22</v>
      </c>
      <c r="R89" s="94">
        <f ca="1" t="shared" si="89"/>
        <v>44</v>
      </c>
      <c r="S89" s="94">
        <f ca="1" t="shared" si="89"/>
        <v>0</v>
      </c>
    </row>
    <row r="90" spans="1:10" ht="14.25">
      <c r="A90" s="278">
        <f ca="1">INDIRECT(ADDRESS(B89,1,1,1,A89))</f>
        <v>0</v>
      </c>
      <c r="C90" s="94">
        <f ca="1" t="shared" si="90" ref="C90:J90">INDIRECT(ADDRESS(C$2+$B89,C$3,1,1,$A89))</f>
        <v>1</v>
      </c>
      <c r="D90" s="94">
        <f ca="1" t="shared" si="90"/>
        <v>2</v>
      </c>
      <c r="E90" s="94">
        <f ca="1" t="shared" si="90"/>
        <v>3</v>
      </c>
      <c r="F90" s="94">
        <f ca="1" t="shared" si="90"/>
        <v>4</v>
      </c>
      <c r="G90" s="94">
        <f ca="1" t="shared" si="90"/>
        <v>5</v>
      </c>
      <c r="H90" s="94">
        <f ca="1" t="shared" si="90"/>
        <v>6</v>
      </c>
      <c r="I90" s="94">
        <f ca="1" t="shared" si="90"/>
        <v>7</v>
      </c>
      <c r="J90" s="94">
        <f ca="1" t="shared" si="90"/>
        <v>8</v>
      </c>
    </row>
    <row r="91" spans="1:10" ht="14.25">
      <c r="A91" s="278"/>
      <c r="B91" s="94">
        <v>3</v>
      </c>
      <c r="C91" s="94" t="str">
        <f ca="1">INDIRECT(ADDRESS(C$2+$B89,C$3+1,1,1,$A89))</f>
        <v>Simon Kinson</v>
      </c>
      <c r="D91" s="94" t="str">
        <f ca="1" t="shared" si="91" ref="D91:J91">INDIRECT(ADDRESS(D$2+$B89,D$3+1,1,1,$A89))</f>
        <v>Howard Bush</v>
      </c>
      <c r="E91" s="94" t="str">
        <f ca="1" t="shared" si="91"/>
        <v>Christopher Hollinshead</v>
      </c>
      <c r="F91" s="94" t="str">
        <f ca="1" t="shared" si="91"/>
        <v>Stephen Gill</v>
      </c>
      <c r="G91" s="94" t="str">
        <f ca="1" t="shared" si="91"/>
        <v>Stephen Lisgo</v>
      </c>
      <c r="H91" s="94" t="str">
        <f ca="1" t="shared" si="91"/>
        <v>Matthew Long</v>
      </c>
      <c r="I91" s="94" t="str">
        <f ca="1" t="shared" si="91"/>
        <v>Sam Freeman</v>
      </c>
      <c r="J91" s="94">
        <f ca="1" t="shared" si="91"/>
      </c>
    </row>
    <row r="92" spans="3:10" ht="14.25">
      <c r="C92" s="94" t="str">
        <f ca="1">INDIRECT(ADDRESS(C$2+$B89,C$3+3,1,1,$A89))</f>
        <v>9.16.1</v>
      </c>
      <c r="D92" s="94" t="str">
        <f ca="1" t="shared" si="92" ref="D92:J92">INDIRECT(ADDRESS(D$2+$B89,D$3+3,1,1,$A89))</f>
        <v>9.36.3</v>
      </c>
      <c r="E92" s="94" t="str">
        <f ca="1" t="shared" si="92"/>
        <v>9.39.0</v>
      </c>
      <c r="F92" s="94" t="str">
        <f ca="1" t="shared" si="92"/>
        <v>9.54.2</v>
      </c>
      <c r="G92" s="94" t="str">
        <f ca="1" t="shared" si="92"/>
        <v>11.20.2</v>
      </c>
      <c r="H92" s="94" t="str">
        <f ca="1" t="shared" si="92"/>
        <v>11.24.0</v>
      </c>
      <c r="I92" s="94" t="str">
        <f ca="1" t="shared" si="92"/>
        <v>12.00.0</v>
      </c>
      <c r="J92" s="94">
        <f ca="1" t="shared" si="92"/>
        <v>0</v>
      </c>
    </row>
    <row r="94" spans="1:19" ht="14.25">
      <c r="A94" t="s">
        <v>54</v>
      </c>
      <c r="B94" s="94">
        <v>4</v>
      </c>
      <c r="C94" s="94">
        <f aca="true" t="shared" si="93" ref="C94:J94">HLOOKUP(L94,$K$1:$AA$3,$B96,FALSE)</f>
        <v>1</v>
      </c>
      <c r="D94" s="94">
        <f t="shared" si="93"/>
        <v>4</v>
      </c>
      <c r="E94" s="94">
        <f t="shared" si="93"/>
        <v>8</v>
      </c>
      <c r="F94" s="94">
        <f t="shared" si="93"/>
        <v>6</v>
      </c>
      <c r="G94" s="94">
        <f t="shared" si="93"/>
        <v>5</v>
      </c>
      <c r="H94" s="94">
        <f t="shared" si="93"/>
        <v>7</v>
      </c>
      <c r="I94" s="94">
        <f t="shared" si="93"/>
        <v>3</v>
      </c>
      <c r="J94" s="94">
        <f t="shared" si="93"/>
        <v>2</v>
      </c>
      <c r="L94" s="94">
        <f ca="1" t="shared" si="94" ref="L94:S94">INDIRECT(ADDRESS(C$2+$B94,C$3+2,1,1,$A94))</f>
        <v>1</v>
      </c>
      <c r="M94" s="94">
        <f ca="1" t="shared" si="94"/>
        <v>4</v>
      </c>
      <c r="N94" s="94">
        <f ca="1" t="shared" si="94"/>
        <v>8</v>
      </c>
      <c r="O94" s="94">
        <f ca="1" t="shared" si="94"/>
        <v>6</v>
      </c>
      <c r="P94" s="94">
        <f ca="1" t="shared" si="94"/>
        <v>55</v>
      </c>
      <c r="Q94" s="94">
        <f ca="1" t="shared" si="94"/>
        <v>77</v>
      </c>
      <c r="R94" s="94">
        <f ca="1" t="shared" si="94"/>
        <v>3</v>
      </c>
      <c r="S94" s="94">
        <f ca="1" t="shared" si="94"/>
        <v>2</v>
      </c>
    </row>
    <row r="95" spans="1:10" ht="14.25">
      <c r="A95" s="278" t="str">
        <f ca="1">INDIRECT(ADDRESS(B94,1,1,1,A94))</f>
        <v>Hammer
A</v>
      </c>
      <c r="C95" s="94">
        <f ca="1">INDIRECT(ADDRESS(C$2+$B94,C$3,1,1,$A94))</f>
        <v>1</v>
      </c>
      <c r="D95" s="94">
        <f ca="1" t="shared" si="95" ref="D95:J95">INDIRECT(ADDRESS(D$2+$B94,D$3,1,1,$A94))</f>
        <v>2</v>
      </c>
      <c r="E95" s="94">
        <f ca="1" t="shared" si="95"/>
        <v>3</v>
      </c>
      <c r="F95" s="94">
        <f ca="1" t="shared" si="95"/>
        <v>4</v>
      </c>
      <c r="G95" s="94">
        <f ca="1" t="shared" si="95"/>
        <v>5</v>
      </c>
      <c r="H95" s="94">
        <f ca="1" t="shared" si="95"/>
        <v>6</v>
      </c>
      <c r="I95" s="94">
        <f ca="1" t="shared" si="95"/>
        <v>7</v>
      </c>
      <c r="J95" s="94">
        <f ca="1" t="shared" si="95"/>
        <v>8</v>
      </c>
    </row>
    <row r="96" spans="1:10" ht="14.25">
      <c r="A96" s="278"/>
      <c r="B96" s="94">
        <v>2</v>
      </c>
      <c r="C96" s="94" t="str">
        <f ca="1">INDIRECT(ADDRESS(C$2+$B94,C$3+1,1,1,$A94))</f>
        <v>Russell Payne</v>
      </c>
      <c r="D96" s="94" t="str">
        <f ca="1" t="shared" si="96" ref="D96:J96">INDIRECT(ADDRESS(D$2+$B94,D$3+1,1,1,$A94))</f>
        <v>Graham Yapp</v>
      </c>
      <c r="E96" s="94" t="str">
        <f ca="1" t="shared" si="96"/>
        <v>Gavin Showell</v>
      </c>
      <c r="F96" s="94" t="str">
        <f ca="1" t="shared" si="96"/>
        <v>Steven Woolley</v>
      </c>
      <c r="G96" s="94" t="str">
        <f ca="1" t="shared" si="96"/>
        <v>Glen Woodward</v>
      </c>
      <c r="H96" s="94" t="str">
        <f ca="1" t="shared" si="96"/>
        <v>Frank Blackwell</v>
      </c>
      <c r="I96" s="94" t="str">
        <f ca="1" t="shared" si="96"/>
        <v>Richard Parker</v>
      </c>
      <c r="J96" s="94" t="str">
        <f ca="1" t="shared" si="96"/>
        <v>Richard Langslow</v>
      </c>
    </row>
    <row r="97" spans="3:10" ht="14.25">
      <c r="C97" s="94" t="str">
        <f ca="1">INDIRECT(ADDRESS(C$2+$B94,C$3+3,1,1,$A94))</f>
        <v>49.37</v>
      </c>
      <c r="D97" s="94" t="str">
        <f ca="1" t="shared" si="97" ref="D97:J97">INDIRECT(ADDRESS(D$2+$B94,D$3+3,1,1,$A94))</f>
        <v>24.28</v>
      </c>
      <c r="E97" s="94" t="str">
        <f ca="1" t="shared" si="97"/>
        <v>23.96</v>
      </c>
      <c r="F97" s="94" t="str">
        <f ca="1" t="shared" si="97"/>
        <v>22.11</v>
      </c>
      <c r="G97" s="94" t="str">
        <f ca="1" t="shared" si="97"/>
        <v>20.73</v>
      </c>
      <c r="H97" s="94" t="str">
        <f ca="1" t="shared" si="97"/>
        <v>19.59</v>
      </c>
      <c r="I97" s="94" t="str">
        <f ca="1" t="shared" si="97"/>
        <v>19.33</v>
      </c>
      <c r="J97" s="94" t="str">
        <f ca="1" t="shared" si="97"/>
        <v>19.16</v>
      </c>
    </row>
    <row r="99" spans="1:19" ht="14.25">
      <c r="A99" t="s">
        <v>54</v>
      </c>
      <c r="B99" s="94">
        <f>B94+6</f>
        <v>10</v>
      </c>
      <c r="C99" s="94">
        <f aca="true" t="shared" si="98" ref="C99:J99">HLOOKUP(L99,$K$1:$AA$3,$B101,FALSE)</f>
        <v>44</v>
      </c>
      <c r="D99" s="94">
        <f t="shared" si="98"/>
        <v>55</v>
      </c>
      <c r="E99" s="94">
        <f t="shared" si="98"/>
        <v>22</v>
      </c>
      <c r="F99" s="94">
        <f t="shared" si="98"/>
        <v>66</v>
      </c>
      <c r="G99" s="94">
        <f t="shared" si="98"/>
        <v>77</v>
      </c>
      <c r="H99" s="94">
        <f t="shared" si="98"/>
        <v>88</v>
      </c>
      <c r="I99" s="94">
        <f t="shared" si="98"/>
        <v>33</v>
      </c>
      <c r="J99" s="94">
        <f t="shared" si="98"/>
        <v>0</v>
      </c>
      <c r="L99" s="94">
        <f ca="1" t="shared" si="99" ref="L99:S99">INDIRECT(ADDRESS(C$2+$B99,C$3+2,1,1,$A99))</f>
        <v>44</v>
      </c>
      <c r="M99" s="94">
        <f ca="1" t="shared" si="99"/>
        <v>5</v>
      </c>
      <c r="N99" s="94">
        <f ca="1" t="shared" si="99"/>
        <v>22</v>
      </c>
      <c r="O99" s="94">
        <f ca="1" t="shared" si="99"/>
        <v>66</v>
      </c>
      <c r="P99" s="94">
        <f ca="1" t="shared" si="99"/>
        <v>7</v>
      </c>
      <c r="Q99" s="94">
        <f ca="1" t="shared" si="99"/>
        <v>88</v>
      </c>
      <c r="R99" s="94">
        <f ca="1" t="shared" si="99"/>
        <v>33</v>
      </c>
      <c r="S99" s="94">
        <f ca="1" t="shared" si="99"/>
        <v>0</v>
      </c>
    </row>
    <row r="100" spans="1:10" ht="14.25">
      <c r="A100" s="278" t="str">
        <f ca="1">INDIRECT(ADDRESS(B99,1,1,1,A99))</f>
        <v>Hammer
B</v>
      </c>
      <c r="C100" s="94">
        <f ca="1" t="shared" si="100" ref="C100:J100">INDIRECT(ADDRESS(C$2+$B99,C$3,1,1,$A99))</f>
        <v>1</v>
      </c>
      <c r="D100" s="94">
        <f ca="1" t="shared" si="100"/>
        <v>2</v>
      </c>
      <c r="E100" s="94">
        <f ca="1" t="shared" si="100"/>
        <v>3</v>
      </c>
      <c r="F100" s="94">
        <f ca="1" t="shared" si="100"/>
        <v>4</v>
      </c>
      <c r="G100" s="94">
        <f ca="1" t="shared" si="100"/>
        <v>5</v>
      </c>
      <c r="H100" s="94">
        <f ca="1" t="shared" si="100"/>
        <v>6</v>
      </c>
      <c r="I100" s="94">
        <f ca="1" t="shared" si="100"/>
        <v>7</v>
      </c>
      <c r="J100" s="94">
        <f ca="1" t="shared" si="100"/>
        <v>8</v>
      </c>
    </row>
    <row r="101" spans="1:10" ht="14.25">
      <c r="A101" s="278"/>
      <c r="B101" s="94">
        <v>3</v>
      </c>
      <c r="C101" s="94" t="str">
        <f ca="1">INDIRECT(ADDRESS(C$2+$B99,C$3+1,1,1,$A99))</f>
        <v>Robert Bridgwater</v>
      </c>
      <c r="D101" s="94" t="str">
        <f ca="1" t="shared" si="101" ref="D101:J101">INDIRECT(ADDRESS(D$2+$B99,D$3+1,1,1,$A99))</f>
        <v>Martin Hoare</v>
      </c>
      <c r="E101" s="94" t="str">
        <f ca="1" t="shared" si="101"/>
        <v>Jonathan Dumelow</v>
      </c>
      <c r="F101" s="94" t="str">
        <f ca="1" t="shared" si="101"/>
        <v>Martin White</v>
      </c>
      <c r="G101" s="94" t="str">
        <f ca="1" t="shared" si="101"/>
        <v>Bob Abdy</v>
      </c>
      <c r="H101" s="94" t="str">
        <f ca="1" t="shared" si="101"/>
        <v>Matthew James</v>
      </c>
      <c r="I101" s="94" t="str">
        <f ca="1" t="shared" si="101"/>
        <v>John Turner</v>
      </c>
      <c r="J101" s="94">
        <f ca="1" t="shared" si="101"/>
      </c>
    </row>
    <row r="102" spans="3:10" ht="14.25">
      <c r="C102" s="94" t="str">
        <f ca="1">INDIRECT(ADDRESS(C$2+$B99,C$3+3,1,1,$A99))</f>
        <v>19.63</v>
      </c>
      <c r="D102" s="94" t="str">
        <f ca="1" t="shared" si="102" ref="D102:J102">INDIRECT(ADDRESS(D$2+$B99,D$3+3,1,1,$A99))</f>
        <v>18.69</v>
      </c>
      <c r="E102" s="94" t="str">
        <f ca="1" t="shared" si="102"/>
        <v>18.61</v>
      </c>
      <c r="F102" s="94" t="str">
        <f ca="1" t="shared" si="102"/>
        <v>18.53</v>
      </c>
      <c r="G102" s="94" t="str">
        <f ca="1" t="shared" si="102"/>
        <v>15.57</v>
      </c>
      <c r="H102" s="94" t="str">
        <f ca="1" t="shared" si="102"/>
        <v>14.88</v>
      </c>
      <c r="I102" s="94" t="str">
        <f ca="1" t="shared" si="102"/>
        <v>13.39</v>
      </c>
      <c r="J102" s="94">
        <f ca="1" t="shared" si="102"/>
        <v>0</v>
      </c>
    </row>
    <row r="104" spans="1:19" ht="14.25">
      <c r="A104" t="s">
        <v>54</v>
      </c>
      <c r="B104" s="94">
        <f>B99+6</f>
        <v>16</v>
      </c>
      <c r="C104" s="94">
        <f aca="true" t="shared" si="103" ref="C104:J104">HLOOKUP(L104,$K$1:$AA$3,$B106,FALSE)</f>
        <v>8</v>
      </c>
      <c r="D104" s="94">
        <f t="shared" si="103"/>
        <v>1</v>
      </c>
      <c r="E104" s="94">
        <f t="shared" si="103"/>
        <v>6</v>
      </c>
      <c r="F104" s="94">
        <f t="shared" si="103"/>
        <v>7</v>
      </c>
      <c r="G104" s="94">
        <f t="shared" si="103"/>
        <v>5</v>
      </c>
      <c r="H104" s="94">
        <f t="shared" si="103"/>
        <v>2</v>
      </c>
      <c r="I104" s="94">
        <f t="shared" si="103"/>
        <v>4</v>
      </c>
      <c r="J104" s="94">
        <f t="shared" si="103"/>
        <v>0</v>
      </c>
      <c r="L104" s="94">
        <f ca="1" t="shared" si="104" ref="L104:S104">INDIRECT(ADDRESS(C$2+$B104,C$3+2,1,1,$A104))</f>
        <v>8</v>
      </c>
      <c r="M104" s="94">
        <f ca="1" t="shared" si="104"/>
        <v>1</v>
      </c>
      <c r="N104" s="94">
        <f ca="1" t="shared" si="104"/>
        <v>6</v>
      </c>
      <c r="O104" s="94">
        <f ca="1" t="shared" si="104"/>
        <v>7</v>
      </c>
      <c r="P104" s="94">
        <f ca="1" t="shared" si="104"/>
        <v>55</v>
      </c>
      <c r="Q104" s="94">
        <f ca="1" t="shared" si="104"/>
        <v>2</v>
      </c>
      <c r="R104" s="94">
        <f ca="1" t="shared" si="104"/>
        <v>4</v>
      </c>
      <c r="S104" s="94">
        <f ca="1" t="shared" si="104"/>
        <v>0</v>
      </c>
    </row>
    <row r="105" spans="1:10" ht="14.25">
      <c r="A105" s="278" t="str">
        <f ca="1">INDIRECT(ADDRESS(B104,1,1,1,A104))</f>
        <v>Pole Vault
A</v>
      </c>
      <c r="C105" s="94">
        <f ca="1" t="shared" si="105" ref="C105:J105">INDIRECT(ADDRESS(C$2+$B104,C$3,1,1,$A104))</f>
        <v>1</v>
      </c>
      <c r="D105" s="94">
        <f ca="1" t="shared" si="105"/>
        <v>2</v>
      </c>
      <c r="E105" s="94">
        <f ca="1" t="shared" si="105"/>
        <v>3</v>
      </c>
      <c r="F105" s="94">
        <f ca="1" t="shared" si="105"/>
        <v>4</v>
      </c>
      <c r="G105" s="94">
        <f ca="1" t="shared" si="105"/>
        <v>5</v>
      </c>
      <c r="H105" s="94">
        <f ca="1" t="shared" si="105"/>
        <v>6</v>
      </c>
      <c r="I105" s="94">
        <f ca="1" t="shared" si="105"/>
        <v>7</v>
      </c>
      <c r="J105" s="94">
        <f ca="1" t="shared" si="105"/>
        <v>8</v>
      </c>
    </row>
    <row r="106" spans="1:10" ht="14.25">
      <c r="A106" s="278"/>
      <c r="B106" s="94">
        <v>2</v>
      </c>
      <c r="C106" s="94" t="str">
        <f ca="1">INDIRECT(ADDRESS(C$2+$B104,C$3+1,1,1,$A104))</f>
        <v>Gavin Showell</v>
      </c>
      <c r="D106" s="94" t="str">
        <f ca="1" t="shared" si="106" ref="D106:J106">INDIRECT(ADDRESS(D$2+$B104,D$3+1,1,1,$A104))</f>
        <v>James Dunford</v>
      </c>
      <c r="E106" s="94" t="str">
        <f ca="1" t="shared" si="106"/>
        <v>Joseph Routledge</v>
      </c>
      <c r="F106" s="94" t="str">
        <f ca="1" t="shared" si="106"/>
        <v>Dale Howlett</v>
      </c>
      <c r="G106" s="94" t="str">
        <f ca="1" t="shared" si="106"/>
        <v>Glen Woodward</v>
      </c>
      <c r="H106" s="94" t="str">
        <f ca="1" t="shared" si="106"/>
        <v>Paul Smith</v>
      </c>
      <c r="I106" s="94" t="str">
        <f ca="1" t="shared" si="106"/>
        <v>Philip Nation</v>
      </c>
      <c r="J106" s="94">
        <f ca="1" t="shared" si="106"/>
      </c>
    </row>
    <row r="107" spans="3:10" ht="14.25">
      <c r="C107" s="94" t="str">
        <f ca="1">INDIRECT(ADDRESS(C$2+$B104,C$3+3,1,1,$A104))</f>
        <v>4.00</v>
      </c>
      <c r="D107" s="94" t="str">
        <f ca="1" t="shared" si="107" ref="D107:J107">INDIRECT(ADDRESS(D$2+$B104,D$3+3,1,1,$A104))</f>
        <v>3.30</v>
      </c>
      <c r="E107" s="94" t="str">
        <f ca="1" t="shared" si="107"/>
        <v>3.15</v>
      </c>
      <c r="F107" s="94" t="str">
        <f ca="1" t="shared" si="107"/>
        <v>3.00</v>
      </c>
      <c r="G107" s="94" t="str">
        <f ca="1" t="shared" si="107"/>
        <v>3.00</v>
      </c>
      <c r="H107" s="94" t="str">
        <f ca="1" t="shared" si="107"/>
        <v>2.85</v>
      </c>
      <c r="I107" s="94" t="str">
        <f ca="1" t="shared" si="107"/>
        <v>2.25</v>
      </c>
      <c r="J107" s="94">
        <f ca="1" t="shared" si="107"/>
        <v>0</v>
      </c>
    </row>
    <row r="109" spans="1:19" ht="14.25">
      <c r="A109" t="s">
        <v>54</v>
      </c>
      <c r="B109" s="94">
        <f>B104+6</f>
        <v>22</v>
      </c>
      <c r="C109" s="94">
        <f aca="true" t="shared" si="108" ref="C109:J109">HLOOKUP(L109,$K$1:$AA$3,$B111,FALSE)</f>
        <v>77</v>
      </c>
      <c r="D109" s="94">
        <f t="shared" si="108"/>
        <v>66</v>
      </c>
      <c r="E109" s="94">
        <f t="shared" si="108"/>
        <v>22</v>
      </c>
      <c r="F109" s="94">
        <f t="shared" si="108"/>
        <v>11</v>
      </c>
      <c r="G109" s="94">
        <f t="shared" si="108"/>
        <v>55</v>
      </c>
      <c r="H109" s="94">
        <f t="shared" si="108"/>
        <v>44</v>
      </c>
      <c r="I109" s="94">
        <f t="shared" si="108"/>
        <v>0</v>
      </c>
      <c r="J109" s="94">
        <f t="shared" si="108"/>
        <v>0</v>
      </c>
      <c r="L109" s="94">
        <f ca="1" t="shared" si="109" ref="L109:S109">INDIRECT(ADDRESS(C$2+$B109,C$3+2,1,1,$A109))</f>
        <v>77</v>
      </c>
      <c r="M109" s="94">
        <f ca="1" t="shared" si="109"/>
        <v>66</v>
      </c>
      <c r="N109" s="94">
        <f ca="1" t="shared" si="109"/>
        <v>22</v>
      </c>
      <c r="O109" s="94">
        <f ca="1" t="shared" si="109"/>
        <v>11</v>
      </c>
      <c r="P109" s="94">
        <f ca="1" t="shared" si="109"/>
        <v>5</v>
      </c>
      <c r="Q109" s="94">
        <f ca="1" t="shared" si="109"/>
        <v>44</v>
      </c>
      <c r="R109" s="94">
        <f ca="1" t="shared" si="109"/>
        <v>0</v>
      </c>
      <c r="S109" s="94">
        <f ca="1" t="shared" si="109"/>
        <v>0</v>
      </c>
    </row>
    <row r="110" spans="1:10" ht="14.25">
      <c r="A110" s="278" t="str">
        <f ca="1">INDIRECT(ADDRESS(B109,1,1,1,A109))</f>
        <v>Pole Vault
B</v>
      </c>
      <c r="C110" s="94">
        <f ca="1" t="shared" si="110" ref="C110:J110">INDIRECT(ADDRESS(C$2+$B109,C$3,1,1,$A109))</f>
        <v>1</v>
      </c>
      <c r="D110" s="94">
        <f ca="1" t="shared" si="110"/>
        <v>2</v>
      </c>
      <c r="E110" s="94">
        <f ca="1" t="shared" si="110"/>
        <v>3</v>
      </c>
      <c r="F110" s="94">
        <f ca="1" t="shared" si="110"/>
        <v>4</v>
      </c>
      <c r="G110" s="94">
        <f ca="1" t="shared" si="110"/>
        <v>5</v>
      </c>
      <c r="H110" s="94">
        <f ca="1" t="shared" si="110"/>
        <v>6</v>
      </c>
      <c r="I110" s="94">
        <f ca="1" t="shared" si="110"/>
        <v>7</v>
      </c>
      <c r="J110" s="94">
        <f ca="1" t="shared" si="110"/>
        <v>8</v>
      </c>
    </row>
    <row r="111" spans="1:10" ht="14.25">
      <c r="A111" s="278"/>
      <c r="B111" s="94">
        <v>3</v>
      </c>
      <c r="C111" s="94" t="str">
        <f ca="1">INDIRECT(ADDRESS(C$2+$B109,C$3+1,1,1,$A109))</f>
        <v>Paul Stone</v>
      </c>
      <c r="D111" s="94" t="str">
        <f ca="1" t="shared" si="111" ref="D111:J111">INDIRECT(ADDRESS(D$2+$B109,D$3+1,1,1,$A109))</f>
        <v>Stephen Lisgo</v>
      </c>
      <c r="E111" s="94" t="str">
        <f ca="1" t="shared" si="111"/>
        <v>Jonathan Dumelow</v>
      </c>
      <c r="F111" s="94" t="str">
        <f ca="1" t="shared" si="111"/>
        <v>William Dunford</v>
      </c>
      <c r="G111" s="94" t="str">
        <f ca="1" t="shared" si="111"/>
        <v>Paramjit Gill</v>
      </c>
      <c r="H111" s="94" t="str">
        <f ca="1" t="shared" si="111"/>
        <v>Stephen Perry</v>
      </c>
      <c r="I111" s="94">
        <f ca="1" t="shared" si="111"/>
      </c>
      <c r="J111" s="94">
        <f ca="1" t="shared" si="111"/>
      </c>
    </row>
    <row r="112" spans="3:10" ht="14.25">
      <c r="C112" s="94" t="str">
        <f ca="1">INDIRECT(ADDRESS(C$2+$B109,C$3+3,1,1,$A109))</f>
        <v>2.85</v>
      </c>
      <c r="D112" s="94" t="str">
        <f ca="1" t="shared" si="112" ref="D112:J112">INDIRECT(ADDRESS(D$2+$B109,D$3+3,1,1,$A109))</f>
        <v>2.70</v>
      </c>
      <c r="E112" s="94" t="str">
        <f ca="1" t="shared" si="112"/>
        <v>2.70</v>
      </c>
      <c r="F112" s="94" t="str">
        <f ca="1" t="shared" si="112"/>
        <v>2.55</v>
      </c>
      <c r="G112" s="94" t="str">
        <f ca="1" t="shared" si="112"/>
        <v>2.40</v>
      </c>
      <c r="H112" s="94" t="str">
        <f ca="1" t="shared" si="112"/>
        <v>2.10</v>
      </c>
      <c r="I112" s="94">
        <f ca="1" t="shared" si="112"/>
        <v>0</v>
      </c>
      <c r="J112" s="94">
        <f ca="1" t="shared" si="112"/>
        <v>0</v>
      </c>
    </row>
    <row r="114" spans="1:19" ht="14.25">
      <c r="A114" t="s">
        <v>54</v>
      </c>
      <c r="B114" s="94">
        <f>B109+6</f>
        <v>28</v>
      </c>
      <c r="C114" s="94">
        <f aca="true" t="shared" si="113" ref="C114:J114">HLOOKUP(L114,$K$1:$AA$3,$B116,FALSE)</f>
        <v>1</v>
      </c>
      <c r="D114" s="94">
        <f t="shared" si="113"/>
        <v>3</v>
      </c>
      <c r="E114" s="94">
        <f t="shared" si="113"/>
        <v>7</v>
      </c>
      <c r="F114" s="94">
        <f t="shared" si="113"/>
        <v>2</v>
      </c>
      <c r="G114" s="94">
        <f t="shared" si="113"/>
        <v>6</v>
      </c>
      <c r="H114" s="94">
        <f t="shared" si="113"/>
        <v>4</v>
      </c>
      <c r="I114" s="94">
        <f t="shared" si="113"/>
        <v>5</v>
      </c>
      <c r="J114" s="94">
        <f t="shared" si="113"/>
        <v>8</v>
      </c>
      <c r="L114" s="94">
        <f ca="1" t="shared" si="114" ref="L114:S114">INDIRECT(ADDRESS(C$2+$B114,C$3+2,1,1,$A114))</f>
        <v>1</v>
      </c>
      <c r="M114" s="94">
        <f ca="1" t="shared" si="114"/>
        <v>33</v>
      </c>
      <c r="N114" s="94">
        <f ca="1" t="shared" si="114"/>
        <v>77</v>
      </c>
      <c r="O114" s="94">
        <f ca="1" t="shared" si="114"/>
        <v>2</v>
      </c>
      <c r="P114" s="94">
        <f ca="1" t="shared" si="114"/>
        <v>6</v>
      </c>
      <c r="Q114" s="94">
        <f ca="1" t="shared" si="114"/>
        <v>44</v>
      </c>
      <c r="R114" s="94">
        <f ca="1" t="shared" si="114"/>
        <v>5</v>
      </c>
      <c r="S114" s="94">
        <f ca="1" t="shared" si="114"/>
        <v>8</v>
      </c>
    </row>
    <row r="115" spans="1:10" ht="14.25">
      <c r="A115" s="278" t="str">
        <f ca="1">INDIRECT(ADDRESS(B114,1,1,1,A114))</f>
        <v>Long Jump
A</v>
      </c>
      <c r="C115" s="94">
        <f ca="1" t="shared" si="115" ref="C115:J115">INDIRECT(ADDRESS(C$2+$B114,C$3,1,1,$A114))</f>
        <v>1</v>
      </c>
      <c r="D115" s="94">
        <f ca="1" t="shared" si="115"/>
        <v>2</v>
      </c>
      <c r="E115" s="94">
        <f ca="1" t="shared" si="115"/>
        <v>3</v>
      </c>
      <c r="F115" s="94">
        <f ca="1" t="shared" si="115"/>
        <v>4</v>
      </c>
      <c r="G115" s="94">
        <f ca="1" t="shared" si="115"/>
        <v>5</v>
      </c>
      <c r="H115" s="94">
        <f ca="1" t="shared" si="115"/>
        <v>6</v>
      </c>
      <c r="I115" s="94">
        <f ca="1" t="shared" si="115"/>
        <v>7</v>
      </c>
      <c r="J115" s="94">
        <f ca="1" t="shared" si="115"/>
        <v>8</v>
      </c>
    </row>
    <row r="116" spans="1:10" ht="14.25">
      <c r="A116" s="278"/>
      <c r="B116" s="94">
        <v>2</v>
      </c>
      <c r="C116" s="94" t="str">
        <f ca="1">INDIRECT(ADDRESS(C$2+$B114,C$3+1,1,1,$A114))</f>
        <v>James Dunford</v>
      </c>
      <c r="D116" s="94" t="str">
        <f ca="1" t="shared" si="116" ref="D116:J116">INDIRECT(ADDRESS(D$2+$B114,D$3+1,1,1,$A114))</f>
        <v>Alexander Widgery</v>
      </c>
      <c r="E116" s="94" t="str">
        <f ca="1" t="shared" si="116"/>
        <v>Winston Rose</v>
      </c>
      <c r="F116" s="94" t="str">
        <f ca="1" t="shared" si="116"/>
        <v>Jack Poxon</v>
      </c>
      <c r="G116" s="94" t="str">
        <f ca="1" t="shared" si="116"/>
        <v>Joseph Routledge</v>
      </c>
      <c r="H116" s="94" t="str">
        <f ca="1" t="shared" si="116"/>
        <v>Simon Warwick</v>
      </c>
      <c r="I116" s="94" t="str">
        <f ca="1" t="shared" si="116"/>
        <v>Paramjit Gill</v>
      </c>
      <c r="J116" s="94" t="str">
        <f ca="1" t="shared" si="116"/>
        <v>Gavin Showell</v>
      </c>
    </row>
    <row r="117" spans="3:10" ht="14.25">
      <c r="C117" s="94" t="str">
        <f ca="1">INDIRECT(ADDRESS(C$2+$B114,C$3+3,1,1,$A114))</f>
        <v>6.21</v>
      </c>
      <c r="D117" s="94" t="str">
        <f ca="1" t="shared" si="117" ref="D117:J117">INDIRECT(ADDRESS(D$2+$B114,D$3+3,1,1,$A114))</f>
        <v>5.87</v>
      </c>
      <c r="E117" s="94" t="str">
        <f ca="1" t="shared" si="117"/>
        <v>5.74</v>
      </c>
      <c r="F117" s="94" t="str">
        <f ca="1" t="shared" si="117"/>
        <v>5.71</v>
      </c>
      <c r="G117" s="94" t="str">
        <f ca="1" t="shared" si="117"/>
        <v>5.59</v>
      </c>
      <c r="H117" s="94" t="str">
        <f ca="1" t="shared" si="117"/>
        <v>5.55</v>
      </c>
      <c r="I117" s="94" t="str">
        <f ca="1" t="shared" si="117"/>
        <v>5.41</v>
      </c>
      <c r="J117" s="94" t="str">
        <f ca="1" t="shared" si="117"/>
        <v>5.37</v>
      </c>
    </row>
    <row r="119" spans="1:19" ht="14.25">
      <c r="A119" t="s">
        <v>54</v>
      </c>
      <c r="B119" s="94">
        <f>B114+6</f>
        <v>34</v>
      </c>
      <c r="C119" s="94">
        <f aca="true" t="shared" si="118" ref="C119:J119">HLOOKUP(L119,$K$1:$AA$3,$B121,FALSE)</f>
        <v>22</v>
      </c>
      <c r="D119" s="94">
        <f t="shared" si="118"/>
        <v>33</v>
      </c>
      <c r="E119" s="94">
        <f t="shared" si="118"/>
        <v>11</v>
      </c>
      <c r="F119" s="94">
        <f t="shared" si="118"/>
        <v>66</v>
      </c>
      <c r="G119" s="94">
        <f t="shared" si="118"/>
        <v>77</v>
      </c>
      <c r="H119" s="94">
        <f t="shared" si="118"/>
        <v>88</v>
      </c>
      <c r="I119" s="94">
        <f t="shared" si="118"/>
        <v>55</v>
      </c>
      <c r="J119" s="94">
        <f t="shared" si="118"/>
        <v>44</v>
      </c>
      <c r="L119" s="94">
        <f ca="1" t="shared" si="119" ref="L119:S119">INDIRECT(ADDRESS(C$2+$B119,C$3+2,1,1,$A119))</f>
        <v>22</v>
      </c>
      <c r="M119" s="94">
        <f ca="1" t="shared" si="119"/>
        <v>3</v>
      </c>
      <c r="N119" s="94">
        <f ca="1" t="shared" si="119"/>
        <v>11</v>
      </c>
      <c r="O119" s="94">
        <f ca="1" t="shared" si="119"/>
        <v>66</v>
      </c>
      <c r="P119" s="94">
        <f ca="1" t="shared" si="119"/>
        <v>7</v>
      </c>
      <c r="Q119" s="94">
        <f ca="1" t="shared" si="119"/>
        <v>88</v>
      </c>
      <c r="R119" s="94">
        <f ca="1" t="shared" si="119"/>
        <v>55</v>
      </c>
      <c r="S119" s="94">
        <f ca="1" t="shared" si="119"/>
        <v>4</v>
      </c>
    </row>
    <row r="120" spans="1:10" ht="14.25">
      <c r="A120" s="278" t="str">
        <f ca="1">INDIRECT(ADDRESS(B119,1,1,1,A119))</f>
        <v>Long Jump
B</v>
      </c>
      <c r="C120" s="94">
        <f ca="1" t="shared" si="120" ref="C120:J120">INDIRECT(ADDRESS(C$2+$B119,C$3,1,1,$A119))</f>
        <v>1</v>
      </c>
      <c r="D120" s="94">
        <f ca="1" t="shared" si="120"/>
        <v>2</v>
      </c>
      <c r="E120" s="94">
        <f ca="1" t="shared" si="120"/>
        <v>3</v>
      </c>
      <c r="F120" s="94">
        <f ca="1" t="shared" si="120"/>
        <v>4</v>
      </c>
      <c r="G120" s="94">
        <f ca="1" t="shared" si="120"/>
        <v>5</v>
      </c>
      <c r="H120" s="94">
        <f ca="1" t="shared" si="120"/>
        <v>6</v>
      </c>
      <c r="I120" s="94">
        <f ca="1" t="shared" si="120"/>
        <v>7</v>
      </c>
      <c r="J120" s="94">
        <f ca="1" t="shared" si="120"/>
        <v>8</v>
      </c>
    </row>
    <row r="121" spans="1:10" ht="14.25">
      <c r="A121" s="278"/>
      <c r="B121" s="94">
        <v>3</v>
      </c>
      <c r="C121" s="94" t="str">
        <f ca="1">INDIRECT(ADDRESS(C$2+$B119,C$3+1,1,1,$A119))</f>
        <v>David Staley</v>
      </c>
      <c r="D121" s="94" t="str">
        <f ca="1" t="shared" si="121" ref="D121:J121">INDIRECT(ADDRESS(D$2+$B119,D$3+1,1,1,$A119))</f>
        <v>Daniel Nash</v>
      </c>
      <c r="E121" s="94" t="str">
        <f ca="1" t="shared" si="121"/>
        <v>Dan Plank</v>
      </c>
      <c r="F121" s="94" t="str">
        <f ca="1" t="shared" si="121"/>
        <v>Martin White</v>
      </c>
      <c r="G121" s="94" t="str">
        <f ca="1" t="shared" si="121"/>
        <v>Christopher Osborne</v>
      </c>
      <c r="H121" s="94" t="str">
        <f ca="1" t="shared" si="121"/>
        <v>Adam Smith</v>
      </c>
      <c r="I121" s="94" t="str">
        <f ca="1" t="shared" si="121"/>
        <v>Steven Dealtry</v>
      </c>
      <c r="J121" s="94" t="str">
        <f ca="1" t="shared" si="121"/>
        <v>Neil Skelding</v>
      </c>
    </row>
    <row r="122" spans="3:10" ht="14.25">
      <c r="C122" s="94" t="str">
        <f ca="1">INDIRECT(ADDRESS(C$2+$B119,C$3+3,1,1,$A119))</f>
        <v>5.65</v>
      </c>
      <c r="D122" s="94" t="str">
        <f ca="1" t="shared" si="122" ref="D122:J122">INDIRECT(ADDRESS(D$2+$B119,D$3+3,1,1,$A119))</f>
        <v>5.51</v>
      </c>
      <c r="E122" s="94" t="str">
        <f ca="1" t="shared" si="122"/>
        <v>5.49</v>
      </c>
      <c r="F122" s="94" t="str">
        <f ca="1" t="shared" si="122"/>
        <v>5.47</v>
      </c>
      <c r="G122" s="94" t="str">
        <f ca="1" t="shared" si="122"/>
        <v>5.43</v>
      </c>
      <c r="H122" s="94" t="str">
        <f ca="1" t="shared" si="122"/>
        <v>5.18</v>
      </c>
      <c r="I122" s="94" t="str">
        <f ca="1" t="shared" si="122"/>
        <v>4.86</v>
      </c>
      <c r="J122" s="94" t="str">
        <f ca="1" t="shared" si="122"/>
        <v>2.42</v>
      </c>
    </row>
    <row r="124" spans="1:19" ht="14.25">
      <c r="A124" t="s">
        <v>55</v>
      </c>
      <c r="B124" s="94">
        <v>4</v>
      </c>
      <c r="C124" s="94">
        <f aca="true" t="shared" si="123" ref="C124:J124">HLOOKUP(L124,$K$1:$AA$3,$B126,FALSE)</f>
        <v>1</v>
      </c>
      <c r="D124" s="94">
        <f t="shared" si="123"/>
        <v>3</v>
      </c>
      <c r="E124" s="94">
        <f t="shared" si="123"/>
        <v>2</v>
      </c>
      <c r="F124" s="94">
        <f t="shared" si="123"/>
        <v>5</v>
      </c>
      <c r="G124" s="94">
        <f t="shared" si="123"/>
        <v>8</v>
      </c>
      <c r="H124" s="94">
        <f t="shared" si="123"/>
        <v>4</v>
      </c>
      <c r="I124" s="94">
        <f t="shared" si="123"/>
        <v>6</v>
      </c>
      <c r="J124" s="94">
        <f t="shared" si="123"/>
        <v>7</v>
      </c>
      <c r="L124" s="94">
        <f ca="1" t="shared" si="124" ref="L124:S124">INDIRECT(ADDRESS(C$2+$B124,C$3+2,1,1,$A124))</f>
        <v>1</v>
      </c>
      <c r="M124" s="94">
        <f ca="1" t="shared" si="124"/>
        <v>3</v>
      </c>
      <c r="N124" s="94">
        <f ca="1" t="shared" si="124"/>
        <v>2</v>
      </c>
      <c r="O124" s="94">
        <f ca="1" t="shared" si="124"/>
        <v>5</v>
      </c>
      <c r="P124" s="94">
        <f ca="1" t="shared" si="124"/>
        <v>88</v>
      </c>
      <c r="Q124" s="94">
        <f ca="1" t="shared" si="124"/>
        <v>44</v>
      </c>
      <c r="R124" s="94">
        <f ca="1" t="shared" si="124"/>
        <v>66</v>
      </c>
      <c r="S124" s="94">
        <f ca="1" t="shared" si="124"/>
        <v>77</v>
      </c>
    </row>
    <row r="125" spans="1:10" ht="14.25">
      <c r="A125" s="278" t="str">
        <f ca="1">INDIRECT(ADDRESS(B124,1,1,1,A124))</f>
        <v>High Jump
A</v>
      </c>
      <c r="C125" s="94">
        <f ca="1">INDIRECT(ADDRESS(C$2+$B124,C$3,1,1,$A124))</f>
        <v>1</v>
      </c>
      <c r="D125" s="94">
        <f ca="1" t="shared" si="125" ref="D125:J125">INDIRECT(ADDRESS(D$2+$B124,D$3,1,1,$A124))</f>
        <v>2</v>
      </c>
      <c r="E125" s="94">
        <f ca="1" t="shared" si="125"/>
        <v>3</v>
      </c>
      <c r="F125" s="94">
        <f ca="1" t="shared" si="125"/>
        <v>4</v>
      </c>
      <c r="G125" s="94">
        <f ca="1" t="shared" si="125"/>
        <v>5</v>
      </c>
      <c r="H125" s="94">
        <f ca="1" t="shared" si="125"/>
        <v>6</v>
      </c>
      <c r="I125" s="94">
        <f ca="1" t="shared" si="125"/>
        <v>7</v>
      </c>
      <c r="J125" s="94">
        <f ca="1" t="shared" si="125"/>
        <v>8</v>
      </c>
    </row>
    <row r="126" spans="1:10" ht="14.25">
      <c r="A126" s="278"/>
      <c r="B126" s="94">
        <v>2</v>
      </c>
      <c r="C126" s="94" t="str">
        <f ca="1">INDIRECT(ADDRESS(C$2+$B124,C$3+1,1,1,$A124))</f>
        <v>Calvin Hall</v>
      </c>
      <c r="D126" s="94" t="str">
        <f ca="1" t="shared" si="126" ref="D126:J126">INDIRECT(ADDRESS(D$2+$B124,D$3+1,1,1,$A124))</f>
        <v>Daniel Nash</v>
      </c>
      <c r="E126" s="94" t="str">
        <f ca="1" t="shared" si="126"/>
        <v>David Lamb</v>
      </c>
      <c r="F126" s="94" t="str">
        <f ca="1" t="shared" si="126"/>
        <v>Sam Reeves</v>
      </c>
      <c r="G126" s="94" t="str">
        <f ca="1" t="shared" si="126"/>
        <v>Adam Smith</v>
      </c>
      <c r="H126" s="94" t="str">
        <f ca="1" t="shared" si="126"/>
        <v>Philip Nation</v>
      </c>
      <c r="I126" s="94" t="str">
        <f ca="1" t="shared" si="126"/>
        <v>Richard Woolley</v>
      </c>
      <c r="J126" s="94" t="str">
        <f ca="1" t="shared" si="126"/>
        <v>Paul Stone</v>
      </c>
    </row>
    <row r="127" spans="3:10" ht="14.25">
      <c r="C127" s="94" t="str">
        <f ca="1">INDIRECT(ADDRESS(C$2+$B124,C$3+3,1,1,$A124))</f>
        <v>1.90</v>
      </c>
      <c r="D127" s="94" t="str">
        <f ca="1" t="shared" si="127" ref="D127:J127">INDIRECT(ADDRESS(D$2+$B124,D$3+3,1,1,$A124))</f>
        <v>1.70</v>
      </c>
      <c r="E127" s="94" t="str">
        <f ca="1" t="shared" si="127"/>
        <v>1.70</v>
      </c>
      <c r="F127" s="94" t="str">
        <f ca="1" t="shared" si="127"/>
        <v>1.65</v>
      </c>
      <c r="G127" s="94" t="str">
        <f ca="1" t="shared" si="127"/>
        <v>1.65</v>
      </c>
      <c r="H127" s="94" t="str">
        <f ca="1" t="shared" si="127"/>
        <v>1.65</v>
      </c>
      <c r="I127" s="94" t="str">
        <f ca="1" t="shared" si="127"/>
        <v>1.60</v>
      </c>
      <c r="J127" s="94" t="str">
        <f ca="1" t="shared" si="127"/>
        <v>1.50</v>
      </c>
    </row>
    <row r="129" spans="1:19" ht="14.25">
      <c r="A129" t="s">
        <v>55</v>
      </c>
      <c r="B129" s="94">
        <f>B124+6</f>
        <v>10</v>
      </c>
      <c r="C129" s="94">
        <f aca="true" t="shared" si="128" ref="C129:J129">HLOOKUP(L129,$K$1:$AA$3,$B131,FALSE)</f>
        <v>11</v>
      </c>
      <c r="D129" s="94">
        <f t="shared" si="128"/>
        <v>22</v>
      </c>
      <c r="E129" s="94">
        <f t="shared" si="128"/>
        <v>66</v>
      </c>
      <c r="F129" s="94">
        <f t="shared" si="128"/>
        <v>88</v>
      </c>
      <c r="G129" s="94">
        <f t="shared" si="128"/>
        <v>33</v>
      </c>
      <c r="H129" s="94">
        <f t="shared" si="128"/>
        <v>44</v>
      </c>
      <c r="I129" s="94">
        <f t="shared" si="128"/>
        <v>55</v>
      </c>
      <c r="J129" s="94">
        <f t="shared" si="128"/>
        <v>77</v>
      </c>
      <c r="L129" s="94">
        <f ca="1" t="shared" si="129" ref="L129:S129">INDIRECT(ADDRESS(C$2+$B129,C$3+2,1,1,$A129))</f>
        <v>11</v>
      </c>
      <c r="M129" s="94">
        <f ca="1" t="shared" si="129"/>
        <v>22</v>
      </c>
      <c r="N129" s="94">
        <f ca="1" t="shared" si="129"/>
        <v>6</v>
      </c>
      <c r="O129" s="94">
        <f ca="1" t="shared" si="129"/>
        <v>8</v>
      </c>
      <c r="P129" s="94">
        <f ca="1" t="shared" si="129"/>
        <v>33</v>
      </c>
      <c r="Q129" s="94">
        <f ca="1" t="shared" si="129"/>
        <v>4</v>
      </c>
      <c r="R129" s="94">
        <f ca="1" t="shared" si="129"/>
        <v>55</v>
      </c>
      <c r="S129" s="94">
        <f ca="1" t="shared" si="129"/>
        <v>7</v>
      </c>
    </row>
    <row r="130" spans="1:10" ht="14.25">
      <c r="A130" s="278" t="str">
        <f ca="1">INDIRECT(ADDRESS(B129,1,1,1,A129))</f>
        <v>High Jump
B</v>
      </c>
      <c r="C130" s="94">
        <f ca="1" t="shared" si="130" ref="C130:J130">INDIRECT(ADDRESS(C$2+$B129,C$3,1,1,$A129))</f>
        <v>1</v>
      </c>
      <c r="D130" s="94">
        <f ca="1" t="shared" si="130"/>
        <v>2</v>
      </c>
      <c r="E130" s="94">
        <f ca="1" t="shared" si="130"/>
        <v>3</v>
      </c>
      <c r="F130" s="94">
        <f ca="1" t="shared" si="130"/>
        <v>4</v>
      </c>
      <c r="G130" s="94">
        <f ca="1" t="shared" si="130"/>
        <v>5</v>
      </c>
      <c r="H130" s="94">
        <f ca="1" t="shared" si="130"/>
        <v>6</v>
      </c>
      <c r="I130" s="94">
        <f ca="1" t="shared" si="130"/>
        <v>7</v>
      </c>
      <c r="J130" s="94">
        <f ca="1" t="shared" si="130"/>
        <v>8</v>
      </c>
    </row>
    <row r="131" spans="1:10" ht="14.25">
      <c r="A131" s="278"/>
      <c r="B131" s="94">
        <v>3</v>
      </c>
      <c r="C131" s="94" t="str">
        <f ca="1">INDIRECT(ADDRESS(C$2+$B129,C$3+1,1,1,$A129))</f>
        <v>Dan Plank</v>
      </c>
      <c r="D131" s="94" t="str">
        <f ca="1" t="shared" si="131" ref="D131:J131">INDIRECT(ADDRESS(D$2+$B129,D$3+1,1,1,$A129))</f>
        <v>Jonathan Dumelow</v>
      </c>
      <c r="E131" s="94" t="str">
        <f ca="1" t="shared" si="131"/>
        <v>Paul Wright</v>
      </c>
      <c r="F131" s="94" t="str">
        <f ca="1" t="shared" si="131"/>
        <v>Matthew James</v>
      </c>
      <c r="G131" s="94" t="str">
        <f ca="1" t="shared" si="131"/>
        <v>Alexander Shepherd</v>
      </c>
      <c r="H131" s="94" t="str">
        <f ca="1" t="shared" si="131"/>
        <v>David Nation</v>
      </c>
      <c r="I131" s="94" t="str">
        <f ca="1" t="shared" si="131"/>
        <v>Ian Rourke</v>
      </c>
      <c r="J131" s="94" t="str">
        <f ca="1" t="shared" si="131"/>
        <v>Dale Howlett</v>
      </c>
    </row>
    <row r="132" spans="3:10" ht="14.25">
      <c r="C132" s="94" t="str">
        <f ca="1">INDIRECT(ADDRESS(C$2+$B129,C$3+3,1,1,$A129))</f>
        <v>1.80</v>
      </c>
      <c r="D132" s="94" t="str">
        <f ca="1" t="shared" si="132" ref="D132:J132">INDIRECT(ADDRESS(D$2+$B129,D$3+3,1,1,$A129))</f>
        <v>1.65</v>
      </c>
      <c r="E132" s="94" t="str">
        <f ca="1" t="shared" si="132"/>
        <v>1.55</v>
      </c>
      <c r="F132" s="94" t="str">
        <f ca="1" t="shared" si="132"/>
        <v>1.50</v>
      </c>
      <c r="G132" s="94" t="str">
        <f ca="1" t="shared" si="132"/>
        <v>1.50</v>
      </c>
      <c r="H132" s="94" t="str">
        <f ca="1" t="shared" si="132"/>
        <v>1.50</v>
      </c>
      <c r="I132" s="94" t="str">
        <f ca="1" t="shared" si="132"/>
        <v>1.50</v>
      </c>
      <c r="J132" s="94" t="str">
        <f ca="1" t="shared" si="132"/>
        <v>1.40</v>
      </c>
    </row>
    <row r="134" spans="1:19" ht="14.25">
      <c r="A134" t="s">
        <v>55</v>
      </c>
      <c r="B134" s="94">
        <f>B129+6</f>
        <v>16</v>
      </c>
      <c r="C134" s="94">
        <f aca="true" t="shared" si="133" ref="C134:J134">HLOOKUP(L134,$K$1:$AA$3,$B136,FALSE)</f>
        <v>6</v>
      </c>
      <c r="D134" s="94">
        <f t="shared" si="133"/>
        <v>1</v>
      </c>
      <c r="E134" s="94">
        <f t="shared" si="133"/>
        <v>3</v>
      </c>
      <c r="F134" s="94">
        <f t="shared" si="133"/>
        <v>8</v>
      </c>
      <c r="G134" s="94">
        <f t="shared" si="133"/>
        <v>2</v>
      </c>
      <c r="H134" s="94">
        <f t="shared" si="133"/>
        <v>7</v>
      </c>
      <c r="I134" s="94">
        <f t="shared" si="133"/>
        <v>5</v>
      </c>
      <c r="J134" s="94">
        <f t="shared" si="133"/>
        <v>4</v>
      </c>
      <c r="L134" s="94">
        <f ca="1" t="shared" si="134" ref="L134:S134">INDIRECT(ADDRESS(C$2+$B134,C$3+2,1,1,$A134))</f>
        <v>6</v>
      </c>
      <c r="M134" s="94">
        <f ca="1" t="shared" si="134"/>
        <v>1</v>
      </c>
      <c r="N134" s="94">
        <f ca="1" t="shared" si="134"/>
        <v>3</v>
      </c>
      <c r="O134" s="94">
        <f ca="1" t="shared" si="134"/>
        <v>88</v>
      </c>
      <c r="P134" s="94">
        <f ca="1" t="shared" si="134"/>
        <v>2</v>
      </c>
      <c r="Q134" s="94">
        <f ca="1" t="shared" si="134"/>
        <v>7</v>
      </c>
      <c r="R134" s="94">
        <f ca="1" t="shared" si="134"/>
        <v>55</v>
      </c>
      <c r="S134" s="94">
        <f ca="1" t="shared" si="134"/>
        <v>44</v>
      </c>
    </row>
    <row r="135" spans="1:10" ht="14.25">
      <c r="A135" s="278" t="str">
        <f ca="1">INDIRECT(ADDRESS(B134,1,1,1,A134))</f>
        <v>Javelin
A</v>
      </c>
      <c r="C135" s="94">
        <f ca="1" t="shared" si="135" ref="C135:J135">INDIRECT(ADDRESS(C$2+$B134,C$3,1,1,$A134))</f>
        <v>1</v>
      </c>
      <c r="D135" s="94">
        <f ca="1" t="shared" si="135"/>
        <v>2</v>
      </c>
      <c r="E135" s="94">
        <f ca="1" t="shared" si="135"/>
        <v>3</v>
      </c>
      <c r="F135" s="94">
        <f ca="1" t="shared" si="135"/>
        <v>4</v>
      </c>
      <c r="G135" s="94">
        <f ca="1" t="shared" si="135"/>
        <v>5</v>
      </c>
      <c r="H135" s="94">
        <f ca="1" t="shared" si="135"/>
        <v>6</v>
      </c>
      <c r="I135" s="94">
        <f ca="1" t="shared" si="135"/>
        <v>7</v>
      </c>
      <c r="J135" s="94">
        <f ca="1" t="shared" si="135"/>
        <v>8</v>
      </c>
    </row>
    <row r="136" spans="1:10" ht="14.25">
      <c r="A136" s="278"/>
      <c r="B136" s="94">
        <v>2</v>
      </c>
      <c r="C136" s="94" t="str">
        <f ca="1">INDIRECT(ADDRESS(C$2+$B134,C$3+1,1,1,$A134))</f>
        <v>Matthew Woolley</v>
      </c>
      <c r="D136" s="94" t="str">
        <f ca="1" t="shared" si="136" ref="D136:J136">INDIRECT(ADDRESS(D$2+$B134,D$3+1,1,1,$A134))</f>
        <v>James Dunford</v>
      </c>
      <c r="E136" s="94" t="str">
        <f ca="1" t="shared" si="136"/>
        <v>Alexander Shepherd</v>
      </c>
      <c r="F136" s="94" t="str">
        <f ca="1" t="shared" si="136"/>
        <v>John Culshaw (Jnr)</v>
      </c>
      <c r="G136" s="94" t="str">
        <f ca="1" t="shared" si="136"/>
        <v>Richard Langslow</v>
      </c>
      <c r="H136" s="94" t="str">
        <f ca="1" t="shared" si="136"/>
        <v>Dale Howlett</v>
      </c>
      <c r="I136" s="94" t="str">
        <f ca="1" t="shared" si="136"/>
        <v>Glen Woodward</v>
      </c>
      <c r="J136" s="94" t="str">
        <f ca="1" t="shared" si="136"/>
        <v>James Owen</v>
      </c>
    </row>
    <row r="137" spans="3:10" ht="14.25">
      <c r="C137" s="94" t="str">
        <f ca="1">INDIRECT(ADDRESS(C$2+$B134,C$3+3,1,1,$A134))</f>
        <v>47.99</v>
      </c>
      <c r="D137" s="94" t="str">
        <f ca="1" t="shared" si="137" ref="D137:J137">INDIRECT(ADDRESS(D$2+$B134,D$3+3,1,1,$A134))</f>
        <v>43.90</v>
      </c>
      <c r="E137" s="94" t="str">
        <f ca="1" t="shared" si="137"/>
        <v>42.63</v>
      </c>
      <c r="F137" s="94" t="str">
        <f ca="1" t="shared" si="137"/>
        <v>38.62</v>
      </c>
      <c r="G137" s="94" t="str">
        <f ca="1" t="shared" si="137"/>
        <v>38.47</v>
      </c>
      <c r="H137" s="94" t="str">
        <f ca="1" t="shared" si="137"/>
        <v>36.25</v>
      </c>
      <c r="I137" s="94" t="str">
        <f ca="1" t="shared" si="137"/>
        <v>32.79</v>
      </c>
      <c r="J137" s="94" t="str">
        <f ca="1" t="shared" si="137"/>
        <v>30.57</v>
      </c>
    </row>
    <row r="139" spans="1:19" ht="14.25">
      <c r="A139" t="s">
        <v>55</v>
      </c>
      <c r="B139" s="94">
        <f>B134+6</f>
        <v>22</v>
      </c>
      <c r="C139" s="94">
        <f aca="true" t="shared" si="138" ref="C139:J139">HLOOKUP(L139,$K$1:$AA$3,$B141,FALSE)</f>
        <v>66</v>
      </c>
      <c r="D139" s="94">
        <f t="shared" si="138"/>
        <v>33</v>
      </c>
      <c r="E139" s="94">
        <f t="shared" si="138"/>
        <v>11</v>
      </c>
      <c r="F139" s="94">
        <f t="shared" si="138"/>
        <v>22</v>
      </c>
      <c r="G139" s="94">
        <f t="shared" si="138"/>
        <v>88</v>
      </c>
      <c r="H139" s="94">
        <f t="shared" si="138"/>
        <v>44</v>
      </c>
      <c r="I139" s="94">
        <f t="shared" si="138"/>
        <v>77</v>
      </c>
      <c r="J139" s="94">
        <f t="shared" si="138"/>
        <v>55</v>
      </c>
      <c r="L139" s="94">
        <f ca="1" t="shared" si="139" ref="L139:S139">INDIRECT(ADDRESS(C$2+$B139,C$3+2,1,1,$A139))</f>
        <v>66</v>
      </c>
      <c r="M139" s="94">
        <f ca="1" t="shared" si="139"/>
        <v>33</v>
      </c>
      <c r="N139" s="94">
        <f ca="1" t="shared" si="139"/>
        <v>11</v>
      </c>
      <c r="O139" s="94">
        <f ca="1" t="shared" si="139"/>
        <v>22</v>
      </c>
      <c r="P139" s="94">
        <f ca="1" t="shared" si="139"/>
        <v>8</v>
      </c>
      <c r="Q139" s="94">
        <f ca="1" t="shared" si="139"/>
        <v>4</v>
      </c>
      <c r="R139" s="94">
        <f ca="1" t="shared" si="139"/>
        <v>77</v>
      </c>
      <c r="S139" s="94">
        <f ca="1" t="shared" si="139"/>
        <v>5</v>
      </c>
    </row>
    <row r="140" spans="1:10" ht="14.25">
      <c r="A140" s="278" t="str">
        <f ca="1">INDIRECT(ADDRESS(B139,1,1,1,A139))</f>
        <v>Javelin
B</v>
      </c>
      <c r="C140" s="94">
        <f ca="1" t="shared" si="140" ref="C140:J140">INDIRECT(ADDRESS(C$2+$B139,C$3,1,1,$A139))</f>
        <v>1</v>
      </c>
      <c r="D140" s="94">
        <f ca="1" t="shared" si="140"/>
        <v>2</v>
      </c>
      <c r="E140" s="94">
        <f ca="1" t="shared" si="140"/>
        <v>3</v>
      </c>
      <c r="F140" s="94">
        <f ca="1" t="shared" si="140"/>
        <v>4</v>
      </c>
      <c r="G140" s="94">
        <f ca="1" t="shared" si="140"/>
        <v>5</v>
      </c>
      <c r="H140" s="94">
        <f ca="1" t="shared" si="140"/>
        <v>6</v>
      </c>
      <c r="I140" s="94">
        <f ca="1" t="shared" si="140"/>
        <v>7</v>
      </c>
      <c r="J140" s="94">
        <f ca="1" t="shared" si="140"/>
        <v>8</v>
      </c>
    </row>
    <row r="141" spans="1:10" ht="14.25">
      <c r="A141" s="278"/>
      <c r="B141" s="94">
        <v>3</v>
      </c>
      <c r="C141" s="94" t="str">
        <f ca="1">INDIRECT(ADDRESS(C$2+$B139,C$3+1,1,1,$A139))</f>
        <v>Richard Woolley</v>
      </c>
      <c r="D141" s="94" t="str">
        <f ca="1" t="shared" si="141" ref="D141:J141">INDIRECT(ADDRESS(D$2+$B139,D$3+1,1,1,$A139))</f>
        <v>Alexander Widgery</v>
      </c>
      <c r="E141" s="94" t="str">
        <f ca="1" t="shared" si="141"/>
        <v>William Dunford</v>
      </c>
      <c r="F141" s="94" t="str">
        <f ca="1" t="shared" si="141"/>
        <v>Richard Catlin</v>
      </c>
      <c r="G141" s="94" t="str">
        <f ca="1" t="shared" si="141"/>
        <v>Philip Owen</v>
      </c>
      <c r="H141" s="94" t="str">
        <f ca="1" t="shared" si="141"/>
        <v>Stephen Perry</v>
      </c>
      <c r="I141" s="94" t="str">
        <f ca="1" t="shared" si="141"/>
        <v>Frank Blackwell</v>
      </c>
      <c r="J141" s="94" t="str">
        <f ca="1" t="shared" si="141"/>
        <v>Darren Woodward</v>
      </c>
    </row>
    <row r="142" spans="3:10" ht="14.25">
      <c r="C142" s="94" t="str">
        <f ca="1">INDIRECT(ADDRESS(C$2+$B139,C$3+3,1,1,$A139))</f>
        <v>39.28</v>
      </c>
      <c r="D142" s="94" t="str">
        <f ca="1" t="shared" si="142" ref="D142:J142">INDIRECT(ADDRESS(D$2+$B139,D$3+3,1,1,$A139))</f>
        <v>38.14</v>
      </c>
      <c r="E142" s="94" t="str">
        <f ca="1" t="shared" si="142"/>
        <v>35.05</v>
      </c>
      <c r="F142" s="94" t="str">
        <f ca="1" t="shared" si="142"/>
        <v>34.97</v>
      </c>
      <c r="G142" s="94" t="str">
        <f ca="1" t="shared" si="142"/>
        <v>33.93</v>
      </c>
      <c r="H142" s="94" t="str">
        <f ca="1" t="shared" si="142"/>
        <v>29.93</v>
      </c>
      <c r="I142" s="94" t="str">
        <f ca="1" t="shared" si="142"/>
        <v>29.54</v>
      </c>
      <c r="J142" s="94" t="str">
        <f ca="1" t="shared" si="142"/>
        <v>26.63</v>
      </c>
    </row>
    <row r="144" spans="1:19" ht="14.25">
      <c r="A144" t="s">
        <v>55</v>
      </c>
      <c r="B144" s="94">
        <f>B139+6</f>
        <v>28</v>
      </c>
      <c r="C144" s="94">
        <f aca="true" t="shared" si="143" ref="C144:J144">HLOOKUP(L144,$K$1:$AA$3,$B146,FALSE)</f>
        <v>1</v>
      </c>
      <c r="D144" s="94">
        <f t="shared" si="143"/>
        <v>4</v>
      </c>
      <c r="E144" s="94">
        <f t="shared" si="143"/>
        <v>3</v>
      </c>
      <c r="F144" s="94">
        <f t="shared" si="143"/>
        <v>6</v>
      </c>
      <c r="G144" s="94">
        <f t="shared" si="143"/>
        <v>8</v>
      </c>
      <c r="H144" s="94">
        <f t="shared" si="143"/>
        <v>7</v>
      </c>
      <c r="I144" s="94">
        <f t="shared" si="143"/>
        <v>2</v>
      </c>
      <c r="J144" s="94">
        <f t="shared" si="143"/>
        <v>5</v>
      </c>
      <c r="L144" s="94">
        <f ca="1" t="shared" si="144" ref="L144:S144">INDIRECT(ADDRESS(C$2+$B144,C$3+2,1,1,$A144))</f>
        <v>1</v>
      </c>
      <c r="M144" s="94">
        <f ca="1" t="shared" si="144"/>
        <v>4</v>
      </c>
      <c r="N144" s="94">
        <f ca="1" t="shared" si="144"/>
        <v>3</v>
      </c>
      <c r="O144" s="94">
        <f ca="1" t="shared" si="144"/>
        <v>6</v>
      </c>
      <c r="P144" s="94">
        <f ca="1" t="shared" si="144"/>
        <v>8</v>
      </c>
      <c r="Q144" s="94">
        <f ca="1" t="shared" si="144"/>
        <v>7</v>
      </c>
      <c r="R144" s="94">
        <f ca="1" t="shared" si="144"/>
        <v>2</v>
      </c>
      <c r="S144" s="94">
        <f ca="1" t="shared" si="144"/>
        <v>55</v>
      </c>
    </row>
    <row r="145" spans="1:10" ht="14.25">
      <c r="A145" s="278" t="str">
        <f ca="1">INDIRECT(ADDRESS(B144,1,1,1,A144))</f>
        <v>Shot Putt
A</v>
      </c>
      <c r="C145" s="94">
        <f ca="1" t="shared" si="145" ref="C145:J145">INDIRECT(ADDRESS(C$2+$B144,C$3,1,1,$A144))</f>
        <v>1</v>
      </c>
      <c r="D145" s="94">
        <f ca="1" t="shared" si="145"/>
        <v>2</v>
      </c>
      <c r="E145" s="94">
        <f ca="1" t="shared" si="145"/>
        <v>3</v>
      </c>
      <c r="F145" s="94">
        <f ca="1" t="shared" si="145"/>
        <v>4</v>
      </c>
      <c r="G145" s="94">
        <f ca="1" t="shared" si="145"/>
        <v>5</v>
      </c>
      <c r="H145" s="94">
        <f ca="1" t="shared" si="145"/>
        <v>6</v>
      </c>
      <c r="I145" s="94">
        <f ca="1" t="shared" si="145"/>
        <v>7</v>
      </c>
      <c r="J145" s="94">
        <f ca="1" t="shared" si="145"/>
        <v>8</v>
      </c>
    </row>
    <row r="146" spans="1:10" ht="14.25">
      <c r="A146" s="278"/>
      <c r="B146" s="94">
        <v>2</v>
      </c>
      <c r="C146" s="94" t="str">
        <f ca="1">INDIRECT(ADDRESS(C$2+$B144,C$3+1,1,1,$A144))</f>
        <v>Andrew Thomas</v>
      </c>
      <c r="D146" s="94" t="str">
        <f ca="1" t="shared" si="146" ref="D146:J146">INDIRECT(ADDRESS(D$2+$B144,D$3+1,1,1,$A144))</f>
        <v>Graham Yapp</v>
      </c>
      <c r="E146" s="94" t="str">
        <f ca="1" t="shared" si="146"/>
        <v>Richard Parker</v>
      </c>
      <c r="F146" s="94" t="str">
        <f ca="1" t="shared" si="146"/>
        <v>Matthew Woolley</v>
      </c>
      <c r="G146" s="94" t="str">
        <f ca="1" t="shared" si="146"/>
        <v>Gavin Showell</v>
      </c>
      <c r="H146" s="94" t="str">
        <f ca="1" t="shared" si="146"/>
        <v>Bob Abdy</v>
      </c>
      <c r="I146" s="94" t="str">
        <f ca="1" t="shared" si="146"/>
        <v>Richard Langslow</v>
      </c>
      <c r="J146" s="94" t="str">
        <f ca="1" t="shared" si="146"/>
        <v>Glen Woodward</v>
      </c>
    </row>
    <row r="147" spans="3:10" ht="14.25">
      <c r="C147" s="94" t="str">
        <f ca="1">INDIRECT(ADDRESS(C$2+$B144,C$3+3,1,1,$A144))</f>
        <v>13.08</v>
      </c>
      <c r="D147" s="94" t="str">
        <f ca="1" t="shared" si="147" ref="D147:J147">INDIRECT(ADDRESS(D$2+$B144,D$3+3,1,1,$A144))</f>
        <v>11.63</v>
      </c>
      <c r="E147" s="94" t="str">
        <f ca="1" t="shared" si="147"/>
        <v>11.48</v>
      </c>
      <c r="F147" s="94" t="str">
        <f ca="1" t="shared" si="147"/>
        <v>11.47</v>
      </c>
      <c r="G147" s="94" t="str">
        <f ca="1" t="shared" si="147"/>
        <v>10.01</v>
      </c>
      <c r="H147" s="94" t="str">
        <f ca="1" t="shared" si="147"/>
        <v>9.58</v>
      </c>
      <c r="I147" s="94" t="str">
        <f ca="1" t="shared" si="147"/>
        <v>8.19</v>
      </c>
      <c r="J147" s="94" t="str">
        <f ca="1" t="shared" si="147"/>
        <v>8.08</v>
      </c>
    </row>
    <row r="149" spans="1:19" ht="14.25">
      <c r="A149" t="s">
        <v>55</v>
      </c>
      <c r="B149" s="94">
        <f>B144+6</f>
        <v>34</v>
      </c>
      <c r="C149" s="94">
        <f aca="true" t="shared" si="148" ref="C149:J149">HLOOKUP(L149,$K$1:$AA$3,$B151,FALSE)</f>
        <v>44</v>
      </c>
      <c r="D149" s="94">
        <f t="shared" si="148"/>
        <v>66</v>
      </c>
      <c r="E149" s="94">
        <f t="shared" si="148"/>
        <v>88</v>
      </c>
      <c r="F149" s="94">
        <f t="shared" si="148"/>
        <v>11</v>
      </c>
      <c r="G149" s="94">
        <f t="shared" si="148"/>
        <v>22</v>
      </c>
      <c r="H149" s="94">
        <f t="shared" si="148"/>
        <v>77</v>
      </c>
      <c r="I149" s="94">
        <f t="shared" si="148"/>
        <v>55</v>
      </c>
      <c r="J149" s="94">
        <f t="shared" si="148"/>
        <v>33</v>
      </c>
      <c r="L149" s="94">
        <f ca="1" t="shared" si="149" ref="L149:S149">INDIRECT(ADDRESS(C$2+$B149,C$3+2,1,1,$A149))</f>
        <v>44</v>
      </c>
      <c r="M149" s="94">
        <f ca="1" t="shared" si="149"/>
        <v>66</v>
      </c>
      <c r="N149" s="94">
        <f ca="1" t="shared" si="149"/>
        <v>88</v>
      </c>
      <c r="O149" s="94">
        <f ca="1" t="shared" si="149"/>
        <v>11</v>
      </c>
      <c r="P149" s="94">
        <f ca="1" t="shared" si="149"/>
        <v>22</v>
      </c>
      <c r="Q149" s="94">
        <f ca="1" t="shared" si="149"/>
        <v>77</v>
      </c>
      <c r="R149" s="94">
        <f ca="1" t="shared" si="149"/>
        <v>5</v>
      </c>
      <c r="S149" s="94">
        <f ca="1" t="shared" si="149"/>
        <v>33</v>
      </c>
    </row>
    <row r="150" spans="1:10" ht="14.25">
      <c r="A150" s="278" t="str">
        <f ca="1">INDIRECT(ADDRESS(B149,1,1,1,A149))</f>
        <v>Shot Putt
B</v>
      </c>
      <c r="C150" s="94">
        <f ca="1" t="shared" si="150" ref="C150:J150">INDIRECT(ADDRESS(C$2+$B149,C$3,1,1,$A149))</f>
        <v>1</v>
      </c>
      <c r="D150" s="94">
        <f ca="1" t="shared" si="150"/>
        <v>2</v>
      </c>
      <c r="E150" s="94">
        <f ca="1" t="shared" si="150"/>
        <v>3</v>
      </c>
      <c r="F150" s="94">
        <f ca="1" t="shared" si="150"/>
        <v>4</v>
      </c>
      <c r="G150" s="94">
        <f ca="1" t="shared" si="150"/>
        <v>5</v>
      </c>
      <c r="H150" s="94">
        <f ca="1" t="shared" si="150"/>
        <v>6</v>
      </c>
      <c r="I150" s="94">
        <f ca="1" t="shared" si="150"/>
        <v>7</v>
      </c>
      <c r="J150" s="94">
        <f ca="1" t="shared" si="150"/>
        <v>8</v>
      </c>
    </row>
    <row r="151" spans="1:10" ht="14.25">
      <c r="A151" s="278"/>
      <c r="B151" s="94">
        <v>3</v>
      </c>
      <c r="C151" s="94" t="str">
        <f ca="1">INDIRECT(ADDRESS(C$2+$B149,C$3+1,1,1,$A149))</f>
        <v>Robert Bridgwater</v>
      </c>
      <c r="D151" s="94" t="str">
        <f ca="1" t="shared" si="151" ref="D151:J151">INDIRECT(ADDRESS(D$2+$B149,D$3+1,1,1,$A149))</f>
        <v>Steven Woolley</v>
      </c>
      <c r="E151" s="94" t="str">
        <f ca="1" t="shared" si="151"/>
        <v>John Culshaw (Jnr)</v>
      </c>
      <c r="F151" s="94" t="str">
        <f ca="1" t="shared" si="151"/>
        <v>William Dunford</v>
      </c>
      <c r="G151" s="94" t="str">
        <f ca="1" t="shared" si="151"/>
        <v>Jonathan Dumelow</v>
      </c>
      <c r="H151" s="94" t="str">
        <f ca="1" t="shared" si="151"/>
        <v>Frank Blackwell</v>
      </c>
      <c r="I151" s="94" t="str">
        <f ca="1" t="shared" si="151"/>
        <v>Dai Vaughan</v>
      </c>
      <c r="J151" s="94" t="str">
        <f ca="1" t="shared" si="151"/>
        <v>John Turner</v>
      </c>
    </row>
    <row r="152" spans="3:10" ht="14.25">
      <c r="C152" s="94" t="str">
        <f ca="1">INDIRECT(ADDRESS(C$2+$B149,C$3+3,1,1,$A149))</f>
        <v>10.89</v>
      </c>
      <c r="D152" s="94" t="str">
        <f ca="1" t="shared" si="152" ref="D152:J152">INDIRECT(ADDRESS(D$2+$B149,D$3+3,1,1,$A149))</f>
        <v>9.78</v>
      </c>
      <c r="E152" s="94" t="str">
        <f ca="1" t="shared" si="152"/>
        <v>9.40</v>
      </c>
      <c r="F152" s="94" t="str">
        <f ca="1" t="shared" si="152"/>
        <v>8.43</v>
      </c>
      <c r="G152" s="94" t="str">
        <f ca="1" t="shared" si="152"/>
        <v>7.47</v>
      </c>
      <c r="H152" s="94" t="str">
        <f ca="1" t="shared" si="152"/>
        <v>6.96</v>
      </c>
      <c r="I152" s="94" t="str">
        <f ca="1" t="shared" si="152"/>
        <v>6.94</v>
      </c>
      <c r="J152" s="94" t="str">
        <f ca="1" t="shared" si="152"/>
        <v>6.19</v>
      </c>
    </row>
    <row r="154" spans="1:19" ht="14.25">
      <c r="A154" t="s">
        <v>91</v>
      </c>
      <c r="B154" s="94">
        <v>4</v>
      </c>
      <c r="C154" s="94">
        <f aca="true" t="shared" si="153" ref="C154:J154">HLOOKUP(L154,$K$1:$AA$3,$B156,FALSE)</f>
        <v>8</v>
      </c>
      <c r="D154" s="94">
        <f t="shared" si="153"/>
        <v>1</v>
      </c>
      <c r="E154" s="94">
        <f t="shared" si="153"/>
        <v>4</v>
      </c>
      <c r="F154" s="94">
        <f t="shared" si="153"/>
        <v>3</v>
      </c>
      <c r="G154" s="94">
        <f t="shared" si="153"/>
        <v>2</v>
      </c>
      <c r="H154" s="94">
        <f t="shared" si="153"/>
        <v>6</v>
      </c>
      <c r="I154" s="94">
        <f t="shared" si="153"/>
        <v>5</v>
      </c>
      <c r="J154" s="94">
        <f t="shared" si="153"/>
        <v>7</v>
      </c>
      <c r="L154" s="94">
        <f ca="1" t="shared" si="154" ref="L154:S154">INDIRECT(ADDRESS(C$2+$B154,C$3+2,1,1,$A154))</f>
        <v>8</v>
      </c>
      <c r="M154" s="94">
        <f ca="1" t="shared" si="154"/>
        <v>11</v>
      </c>
      <c r="N154" s="94">
        <f ca="1" t="shared" si="154"/>
        <v>44</v>
      </c>
      <c r="O154" s="94">
        <f ca="1" t="shared" si="154"/>
        <v>3</v>
      </c>
      <c r="P154" s="94">
        <f ca="1" t="shared" si="154"/>
        <v>2</v>
      </c>
      <c r="Q154" s="94">
        <f ca="1" t="shared" si="154"/>
        <v>6</v>
      </c>
      <c r="R154" s="94">
        <f ca="1" t="shared" si="154"/>
        <v>55</v>
      </c>
      <c r="S154" s="94">
        <f ca="1" t="shared" si="154"/>
        <v>77</v>
      </c>
    </row>
    <row r="155" spans="1:10" ht="14.25">
      <c r="A155" s="278" t="str">
        <f ca="1">INDIRECT(ADDRESS(B154,1,1,1,A154))</f>
        <v>Triple Jump
A</v>
      </c>
      <c r="C155" s="94">
        <f ca="1">INDIRECT(ADDRESS(C$2+$B154,C$3,1,1,$A154))</f>
        <v>1</v>
      </c>
      <c r="D155" s="94">
        <f ca="1" t="shared" si="155" ref="D155:J155">INDIRECT(ADDRESS(D$2+$B154,D$3,1,1,$A154))</f>
        <v>2</v>
      </c>
      <c r="E155" s="94">
        <f ca="1" t="shared" si="155"/>
        <v>3</v>
      </c>
      <c r="F155" s="94">
        <f ca="1" t="shared" si="155"/>
        <v>4</v>
      </c>
      <c r="G155" s="94">
        <f ca="1" t="shared" si="155"/>
        <v>5</v>
      </c>
      <c r="H155" s="94">
        <f ca="1" t="shared" si="155"/>
        <v>6</v>
      </c>
      <c r="I155" s="94">
        <f ca="1" t="shared" si="155"/>
        <v>7</v>
      </c>
      <c r="J155" s="94">
        <f ca="1" t="shared" si="155"/>
        <v>8</v>
      </c>
    </row>
    <row r="156" spans="1:10" ht="14.25">
      <c r="A156" s="278"/>
      <c r="B156" s="94">
        <v>2</v>
      </c>
      <c r="C156" s="94" t="str">
        <f ca="1">INDIRECT(ADDRESS(C$2+$B154,C$3+1,1,1,$A154))</f>
        <v>Adam Smith</v>
      </c>
      <c r="D156" s="94" t="str">
        <f ca="1" t="shared" si="156" ref="D156:J156">INDIRECT(ADDRESS(D$2+$B154,D$3+1,1,1,$A154))</f>
        <v>William Dunford</v>
      </c>
      <c r="E156" s="94" t="str">
        <f ca="1" t="shared" si="156"/>
        <v>Simon Warwick</v>
      </c>
      <c r="F156" s="94" t="str">
        <f ca="1" t="shared" si="156"/>
        <v>Daniel Nash</v>
      </c>
      <c r="G156" s="94" t="str">
        <f ca="1" t="shared" si="156"/>
        <v>Jack Poxon</v>
      </c>
      <c r="H156" s="94" t="str">
        <f ca="1" t="shared" si="156"/>
        <v>Joseph Routledge</v>
      </c>
      <c r="I156" s="94" t="str">
        <f ca="1" t="shared" si="156"/>
        <v>Ian Rourke</v>
      </c>
      <c r="J156" s="94" t="str">
        <f ca="1" t="shared" si="156"/>
        <v>Adrian Barritt</v>
      </c>
    </row>
    <row r="157" spans="3:10" ht="14.25">
      <c r="C157" s="94" t="str">
        <f ca="1">INDIRECT(ADDRESS(C$2+$B154,C$3+3,1,1,$A154))</f>
        <v>12.73</v>
      </c>
      <c r="D157" s="94" t="str">
        <f ca="1" t="shared" si="157" ref="D157:J157">INDIRECT(ADDRESS(D$2+$B154,D$3+3,1,1,$A154))</f>
        <v>12.57</v>
      </c>
      <c r="E157" s="94" t="str">
        <f ca="1" t="shared" si="157"/>
        <v>12.26</v>
      </c>
      <c r="F157" s="94" t="str">
        <f ca="1" t="shared" si="157"/>
        <v>12.10</v>
      </c>
      <c r="G157" s="94" t="str">
        <f ca="1" t="shared" si="157"/>
        <v>11.83</v>
      </c>
      <c r="H157" s="94" t="str">
        <f ca="1" t="shared" si="157"/>
        <v>11.48</v>
      </c>
      <c r="I157" s="94" t="str">
        <f ca="1" t="shared" si="157"/>
        <v>10.73</v>
      </c>
      <c r="J157" s="94" t="str">
        <f ca="1" t="shared" si="157"/>
        <v>10.35</v>
      </c>
    </row>
    <row r="159" spans="1:19" ht="14.25">
      <c r="A159" t="s">
        <v>91</v>
      </c>
      <c r="B159" s="94">
        <f>B154+6</f>
        <v>10</v>
      </c>
      <c r="C159" s="94">
        <f aca="true" t="shared" si="158" ref="C159:J159">HLOOKUP(L159,$K$1:$AA$3,$B161,FALSE)</f>
        <v>11</v>
      </c>
      <c r="D159" s="94">
        <f t="shared" si="158"/>
        <v>44</v>
      </c>
      <c r="E159" s="94">
        <f t="shared" si="158"/>
        <v>33</v>
      </c>
      <c r="F159" s="94">
        <f t="shared" si="158"/>
        <v>22</v>
      </c>
      <c r="G159" s="94">
        <f t="shared" si="158"/>
        <v>88</v>
      </c>
      <c r="H159" s="94">
        <f t="shared" si="158"/>
        <v>66</v>
      </c>
      <c r="I159" s="94">
        <f t="shared" si="158"/>
        <v>55</v>
      </c>
      <c r="J159" s="94">
        <f t="shared" si="158"/>
        <v>77</v>
      </c>
      <c r="L159" s="94">
        <f ca="1" t="shared" si="159" ref="L159:S159">INDIRECT(ADDRESS(C$2+$B159,C$3+2,1,1,$A159))</f>
        <v>1</v>
      </c>
      <c r="M159" s="94">
        <f ca="1" t="shared" si="159"/>
        <v>4</v>
      </c>
      <c r="N159" s="94">
        <f ca="1" t="shared" si="159"/>
        <v>33</v>
      </c>
      <c r="O159" s="94">
        <f ca="1" t="shared" si="159"/>
        <v>22</v>
      </c>
      <c r="P159" s="94">
        <f ca="1" t="shared" si="159"/>
        <v>88</v>
      </c>
      <c r="Q159" s="94">
        <f ca="1" t="shared" si="159"/>
        <v>66</v>
      </c>
      <c r="R159" s="94">
        <f ca="1" t="shared" si="159"/>
        <v>5</v>
      </c>
      <c r="S159" s="94">
        <f ca="1" t="shared" si="159"/>
        <v>7</v>
      </c>
    </row>
    <row r="160" spans="1:10" ht="14.25">
      <c r="A160" s="278" t="str">
        <f ca="1">INDIRECT(ADDRESS(B159,1,1,1,A159))</f>
        <v>Triple Jump
B</v>
      </c>
      <c r="C160" s="94">
        <f ca="1" t="shared" si="160" ref="C160:J160">INDIRECT(ADDRESS(C$2+$B159,C$3,1,1,$A159))</f>
        <v>1</v>
      </c>
      <c r="D160" s="94">
        <f ca="1" t="shared" si="160"/>
        <v>2</v>
      </c>
      <c r="E160" s="94">
        <f ca="1" t="shared" si="160"/>
        <v>3</v>
      </c>
      <c r="F160" s="94">
        <f ca="1" t="shared" si="160"/>
        <v>4</v>
      </c>
      <c r="G160" s="94">
        <f ca="1" t="shared" si="160"/>
        <v>5</v>
      </c>
      <c r="H160" s="94">
        <f ca="1" t="shared" si="160"/>
        <v>6</v>
      </c>
      <c r="I160" s="94">
        <f ca="1" t="shared" si="160"/>
        <v>7</v>
      </c>
      <c r="J160" s="94">
        <f ca="1" t="shared" si="160"/>
        <v>8</v>
      </c>
    </row>
    <row r="161" spans="1:10" ht="14.25">
      <c r="A161" s="278"/>
      <c r="B161" s="94">
        <v>3</v>
      </c>
      <c r="C161" s="94" t="str">
        <f ca="1">INDIRECT(ADDRESS(C$2+$B159,C$3+1,1,1,$A159))</f>
        <v>Thomas Zbaraski</v>
      </c>
      <c r="D161" s="94" t="str">
        <f ca="1" t="shared" si="161" ref="D161:J161">INDIRECT(ADDRESS(D$2+$B159,D$3+1,1,1,$A159))</f>
        <v>Neil Skelding</v>
      </c>
      <c r="E161" s="94" t="str">
        <f ca="1" t="shared" si="161"/>
        <v>Alexander Widgery</v>
      </c>
      <c r="F161" s="94" t="str">
        <f ca="1" t="shared" si="161"/>
        <v>David Lamb</v>
      </c>
      <c r="G161" s="94" t="str">
        <f ca="1" t="shared" si="161"/>
        <v>Matthew James</v>
      </c>
      <c r="H161" s="94" t="str">
        <f ca="1" t="shared" si="161"/>
        <v>Martin White</v>
      </c>
      <c r="I161" s="94" t="str">
        <f ca="1" t="shared" si="161"/>
        <v>Paramjit Gill</v>
      </c>
      <c r="J161" s="94" t="str">
        <f ca="1" t="shared" si="161"/>
        <v>Gareth Thomas</v>
      </c>
    </row>
    <row r="162" spans="3:10" ht="14.25">
      <c r="C162" s="94" t="str">
        <f ca="1">INDIRECT(ADDRESS(C$2+$B159,C$3+3,1,1,$A159))</f>
        <v>12.22</v>
      </c>
      <c r="D162" s="94" t="str">
        <f ca="1" t="shared" si="162" ref="D162:J162">INDIRECT(ADDRESS(D$2+$B159,D$3+3,1,1,$A159))</f>
        <v>12.20</v>
      </c>
      <c r="E162" s="94" t="str">
        <f ca="1" t="shared" si="162"/>
        <v>11.65</v>
      </c>
      <c r="F162" s="94" t="str">
        <f ca="1" t="shared" si="162"/>
        <v>11.18</v>
      </c>
      <c r="G162" s="94" t="str">
        <f ca="1" t="shared" si="162"/>
        <v>11.12</v>
      </c>
      <c r="H162" s="94" t="str">
        <f ca="1" t="shared" si="162"/>
        <v>10.71</v>
      </c>
      <c r="I162" s="94" t="str">
        <f ca="1" t="shared" si="162"/>
        <v>10.46</v>
      </c>
      <c r="J162" s="94" t="str">
        <f ca="1" t="shared" si="162"/>
        <v>10.0</v>
      </c>
    </row>
    <row r="164" spans="1:19" ht="14.25">
      <c r="A164" t="s">
        <v>91</v>
      </c>
      <c r="B164" s="94">
        <f>B159+6</f>
        <v>16</v>
      </c>
      <c r="C164" s="94">
        <f aca="true" t="shared" si="163" ref="C164:J164">HLOOKUP(L164,$K$1:$AA$3,$B166,FALSE)</f>
        <v>1</v>
      </c>
      <c r="D164" s="94">
        <f t="shared" si="163"/>
        <v>4</v>
      </c>
      <c r="E164" s="94">
        <f t="shared" si="163"/>
        <v>6</v>
      </c>
      <c r="F164" s="94">
        <f t="shared" si="163"/>
        <v>3</v>
      </c>
      <c r="G164" s="94">
        <f t="shared" si="163"/>
        <v>2</v>
      </c>
      <c r="H164" s="94">
        <f t="shared" si="163"/>
        <v>7</v>
      </c>
      <c r="I164" s="94">
        <f t="shared" si="163"/>
        <v>5</v>
      </c>
      <c r="J164" s="94">
        <f t="shared" si="163"/>
        <v>8</v>
      </c>
      <c r="L164" s="94">
        <f ca="1" t="shared" si="164" ref="L164:S164">INDIRECT(ADDRESS(C$2+$B164,C$3+2,1,1,$A164))</f>
        <v>1</v>
      </c>
      <c r="M164" s="94">
        <f ca="1" t="shared" si="164"/>
        <v>4</v>
      </c>
      <c r="N164" s="94">
        <f ca="1" t="shared" si="164"/>
        <v>6</v>
      </c>
      <c r="O164" s="94">
        <f ca="1" t="shared" si="164"/>
        <v>33</v>
      </c>
      <c r="P164" s="94">
        <f ca="1" t="shared" si="164"/>
        <v>22</v>
      </c>
      <c r="Q164" s="94">
        <f ca="1" t="shared" si="164"/>
        <v>77</v>
      </c>
      <c r="R164" s="94">
        <f ca="1" t="shared" si="164"/>
        <v>55</v>
      </c>
      <c r="S164" s="94">
        <f ca="1" t="shared" si="164"/>
        <v>8</v>
      </c>
    </row>
    <row r="165" spans="1:10" ht="14.25">
      <c r="A165" s="278" t="str">
        <f ca="1">INDIRECT(ADDRESS(B164,1,1,1,A164))</f>
        <v>Discus
A</v>
      </c>
      <c r="C165" s="94">
        <f ca="1" t="shared" si="165" ref="C165:J165">INDIRECT(ADDRESS(C$2+$B164,C$3,1,1,$A164))</f>
        <v>1</v>
      </c>
      <c r="D165" s="94">
        <f ca="1" t="shared" si="165"/>
        <v>2</v>
      </c>
      <c r="E165" s="94">
        <f ca="1" t="shared" si="165"/>
        <v>3</v>
      </c>
      <c r="F165" s="94">
        <f ca="1" t="shared" si="165"/>
        <v>4</v>
      </c>
      <c r="G165" s="94">
        <f ca="1" t="shared" si="165"/>
        <v>5</v>
      </c>
      <c r="H165" s="94">
        <f ca="1" t="shared" si="165"/>
        <v>6</v>
      </c>
      <c r="I165" s="94">
        <f ca="1" t="shared" si="165"/>
        <v>7</v>
      </c>
      <c r="J165" s="94">
        <f ca="1" t="shared" si="165"/>
        <v>8</v>
      </c>
    </row>
    <row r="166" spans="1:10" ht="14.25">
      <c r="A166" s="278"/>
      <c r="B166" s="94">
        <v>2</v>
      </c>
      <c r="C166" s="94" t="str">
        <f ca="1">INDIRECT(ADDRESS(C$2+$B164,C$3+1,1,1,$A164))</f>
        <v>Andrew Thomas</v>
      </c>
      <c r="D166" s="94" t="str">
        <f ca="1" t="shared" si="166" ref="D166:J166">INDIRECT(ADDRESS(D$2+$B164,D$3+1,1,1,$A164))</f>
        <v>Robert Bridgwater</v>
      </c>
      <c r="E166" s="94" t="str">
        <f ca="1" t="shared" si="166"/>
        <v>Steven Woolley</v>
      </c>
      <c r="F166" s="94" t="str">
        <f ca="1" t="shared" si="166"/>
        <v>Richard Barker</v>
      </c>
      <c r="G166" s="94" t="str">
        <f ca="1" t="shared" si="166"/>
        <v>Jonathan Dumelow</v>
      </c>
      <c r="H166" s="94" t="str">
        <f ca="1" t="shared" si="166"/>
        <v>Paul Stone</v>
      </c>
      <c r="I166" s="94" t="str">
        <f ca="1" t="shared" si="166"/>
        <v>Glen Woodward</v>
      </c>
      <c r="J166" s="94" t="str">
        <f ca="1" t="shared" si="166"/>
        <v>Gavin Showell</v>
      </c>
    </row>
    <row r="167" spans="3:10" ht="14.25">
      <c r="C167" s="94" t="str">
        <f ca="1">INDIRECT(ADDRESS(C$2+$B164,C$3+3,1,1,$A164))</f>
        <v>40.66</v>
      </c>
      <c r="D167" s="94" t="str">
        <f ca="1" t="shared" si="167" ref="D167:J167">INDIRECT(ADDRESS(D$2+$B164,D$3+3,1,1,$A164))</f>
        <v>35.99</v>
      </c>
      <c r="E167" s="94" t="str">
        <f ca="1" t="shared" si="167"/>
        <v>29.56</v>
      </c>
      <c r="F167" s="94" t="str">
        <f ca="1" t="shared" si="167"/>
        <v>28.76</v>
      </c>
      <c r="G167" s="94" t="str">
        <f ca="1" t="shared" si="167"/>
        <v>26.59</v>
      </c>
      <c r="H167" s="94" t="str">
        <f ca="1" t="shared" si="167"/>
        <v>24.20</v>
      </c>
      <c r="I167" s="94" t="str">
        <f ca="1" t="shared" si="167"/>
        <v>23.54</v>
      </c>
      <c r="J167" s="94" t="str">
        <f ca="1" t="shared" si="167"/>
        <v>21.49</v>
      </c>
    </row>
    <row r="169" spans="1:19" ht="14.25">
      <c r="A169" t="s">
        <v>91</v>
      </c>
      <c r="B169" s="94">
        <f>B164+6</f>
        <v>22</v>
      </c>
      <c r="C169" s="94">
        <f aca="true" t="shared" si="168" ref="C169:J169">HLOOKUP(L169,$K$1:$AA$3,$B171,FALSE)</f>
        <v>44</v>
      </c>
      <c r="D169" s="94">
        <f t="shared" si="168"/>
        <v>66</v>
      </c>
      <c r="E169" s="94">
        <f t="shared" si="168"/>
        <v>77</v>
      </c>
      <c r="F169" s="94">
        <f t="shared" si="168"/>
        <v>88</v>
      </c>
      <c r="G169" s="94">
        <f t="shared" si="168"/>
        <v>22</v>
      </c>
      <c r="H169" s="94">
        <f t="shared" si="168"/>
        <v>55</v>
      </c>
      <c r="I169" s="94">
        <f t="shared" si="168"/>
        <v>33</v>
      </c>
      <c r="J169" s="94">
        <f t="shared" si="168"/>
        <v>0</v>
      </c>
      <c r="L169" s="94">
        <f ca="1" t="shared" si="169" ref="L169:S169">INDIRECT(ADDRESS(C$2+$B169,C$3+2,1,1,$A169))</f>
        <v>44</v>
      </c>
      <c r="M169" s="94">
        <f ca="1" t="shared" si="169"/>
        <v>66</v>
      </c>
      <c r="N169" s="94">
        <f ca="1" t="shared" si="169"/>
        <v>7</v>
      </c>
      <c r="O169" s="94">
        <f ca="1" t="shared" si="169"/>
        <v>88</v>
      </c>
      <c r="P169" s="94">
        <f ca="1" t="shared" si="169"/>
        <v>2</v>
      </c>
      <c r="Q169" s="94">
        <f ca="1" t="shared" si="169"/>
        <v>5</v>
      </c>
      <c r="R169" s="94">
        <f ca="1" t="shared" si="169"/>
        <v>3</v>
      </c>
      <c r="S169" s="94">
        <f ca="1" t="shared" si="169"/>
        <v>0</v>
      </c>
    </row>
    <row r="170" spans="1:10" ht="14.25">
      <c r="A170" s="278" t="str">
        <f ca="1">INDIRECT(ADDRESS(B169,1,1,1,A169))</f>
        <v>Discus
B</v>
      </c>
      <c r="C170" s="94">
        <f ca="1" t="shared" si="170" ref="C170:J170">INDIRECT(ADDRESS(C$2+$B169,C$3,1,1,$A169))</f>
        <v>1</v>
      </c>
      <c r="D170" s="94">
        <f ca="1" t="shared" si="170"/>
        <v>2</v>
      </c>
      <c r="E170" s="94">
        <f ca="1" t="shared" si="170"/>
        <v>3</v>
      </c>
      <c r="F170" s="94">
        <f ca="1" t="shared" si="170"/>
        <v>4</v>
      </c>
      <c r="G170" s="94">
        <f ca="1" t="shared" si="170"/>
        <v>5</v>
      </c>
      <c r="H170" s="94">
        <f ca="1" t="shared" si="170"/>
        <v>6</v>
      </c>
      <c r="I170" s="94">
        <f ca="1" t="shared" si="170"/>
        <v>7</v>
      </c>
      <c r="J170" s="94">
        <f ca="1" t="shared" si="170"/>
        <v>8</v>
      </c>
    </row>
    <row r="171" spans="1:10" ht="14.25">
      <c r="A171" s="278"/>
      <c r="B171" s="94">
        <v>3</v>
      </c>
      <c r="C171" s="94" t="str">
        <f ca="1">INDIRECT(ADDRESS(C$2+$B169,C$3+1,1,1,$A169))</f>
        <v>Graham Yapp</v>
      </c>
      <c r="D171" s="94" t="str">
        <f ca="1" t="shared" si="171" ref="D171:J171">INDIRECT(ADDRESS(D$2+$B169,D$3+1,1,1,$A169))</f>
        <v>Matthew Woolley</v>
      </c>
      <c r="E171" s="94" t="str">
        <f ca="1" t="shared" si="171"/>
        <v>Bob Abdy</v>
      </c>
      <c r="F171" s="94" t="str">
        <f ca="1" t="shared" si="171"/>
        <v>Matthew James</v>
      </c>
      <c r="G171" s="94" t="str">
        <f ca="1" t="shared" si="171"/>
        <v>Richard Langslow</v>
      </c>
      <c r="H171" s="94" t="str">
        <f ca="1" t="shared" si="171"/>
        <v>Dai Vaughan</v>
      </c>
      <c r="I171" s="94" t="str">
        <f ca="1" t="shared" si="171"/>
        <v>John Turner</v>
      </c>
      <c r="J171" s="94">
        <f ca="1" t="shared" si="171"/>
      </c>
    </row>
    <row r="172" spans="3:10" ht="14.25">
      <c r="C172" s="94" t="str">
        <f ca="1">INDIRECT(ADDRESS(C$2+$B169,C$3+3,1,1,$A169))</f>
        <v>30.78</v>
      </c>
      <c r="D172" s="94" t="str">
        <f ca="1" t="shared" si="172" ref="D172:J172">INDIRECT(ADDRESS(D$2+$B169,D$3+3,1,1,$A169))</f>
        <v>29.34</v>
      </c>
      <c r="E172" s="94" t="str">
        <f ca="1" t="shared" si="172"/>
        <v>22.46</v>
      </c>
      <c r="F172" s="94" t="str">
        <f ca="1" t="shared" si="172"/>
        <v>20.05</v>
      </c>
      <c r="G172" s="94" t="str">
        <f ca="1" t="shared" si="172"/>
        <v>18.08</v>
      </c>
      <c r="H172" s="94" t="str">
        <f ca="1" t="shared" si="172"/>
        <v>17.12</v>
      </c>
      <c r="I172" s="94" t="str">
        <f ca="1" t="shared" si="172"/>
        <v>13.53</v>
      </c>
      <c r="J172" s="94">
        <f ca="1" t="shared" si="172"/>
        <v>0</v>
      </c>
    </row>
    <row r="174" spans="1:19" ht="14.25">
      <c r="A174" t="s">
        <v>96</v>
      </c>
      <c r="B174" s="94">
        <v>4</v>
      </c>
      <c r="C174" s="94">
        <f aca="true" t="shared" si="173" ref="C174:J174">HLOOKUP(L174,$K$1:$AA$3,$B176,FALSE)</f>
        <v>3</v>
      </c>
      <c r="D174" s="94">
        <f t="shared" si="173"/>
        <v>6</v>
      </c>
      <c r="E174" s="94">
        <f t="shared" si="173"/>
        <v>8</v>
      </c>
      <c r="F174" s="94">
        <f t="shared" si="173"/>
        <v>1</v>
      </c>
      <c r="G174" s="94">
        <f t="shared" si="173"/>
        <v>4</v>
      </c>
      <c r="H174" s="94">
        <f t="shared" si="173"/>
        <v>7</v>
      </c>
      <c r="I174" s="94">
        <f t="shared" si="173"/>
        <v>2</v>
      </c>
      <c r="J174" s="94">
        <f t="shared" si="173"/>
        <v>5</v>
      </c>
      <c r="L174" s="94">
        <f ca="1" t="shared" si="174" ref="L174:S174">INDIRECT(ADDRESS(C$2+$B174,C$3+2,1,1,$A174))</f>
        <v>3</v>
      </c>
      <c r="M174" s="94">
        <f ca="1" t="shared" si="174"/>
        <v>6</v>
      </c>
      <c r="N174" s="94">
        <f ca="1" t="shared" si="174"/>
        <v>8</v>
      </c>
      <c r="O174" s="94">
        <f ca="1" t="shared" si="174"/>
        <v>1</v>
      </c>
      <c r="P174" s="94">
        <f ca="1" t="shared" si="174"/>
        <v>4</v>
      </c>
      <c r="Q174" s="94">
        <f ca="1" t="shared" si="174"/>
        <v>7</v>
      </c>
      <c r="R174" s="94">
        <f ca="1" t="shared" si="174"/>
        <v>2</v>
      </c>
      <c r="S174" s="94">
        <f ca="1" t="shared" si="174"/>
        <v>5</v>
      </c>
    </row>
    <row r="175" spans="1:10" ht="14.25">
      <c r="A175" s="278" t="str">
        <f ca="1">INDIRECT(ADDRESS(B174,1,1,1,A174))</f>
        <v>4 x 100m</v>
      </c>
      <c r="C175" s="94">
        <f ca="1">INDIRECT(ADDRESS(C$2+$B174,C$3,1,1,$A174))</f>
        <v>1</v>
      </c>
      <c r="D175" s="94">
        <f ca="1" t="shared" si="175" ref="D175:J175">INDIRECT(ADDRESS(D$2+$B174,D$3,1,1,$A174))</f>
        <v>2</v>
      </c>
      <c r="E175" s="94">
        <f ca="1" t="shared" si="175"/>
        <v>3</v>
      </c>
      <c r="F175" s="94">
        <f ca="1" t="shared" si="175"/>
        <v>4</v>
      </c>
      <c r="G175" s="94">
        <f ca="1" t="shared" si="175"/>
        <v>5</v>
      </c>
      <c r="H175" s="94">
        <f ca="1" t="shared" si="175"/>
        <v>6</v>
      </c>
      <c r="I175" s="94">
        <f ca="1" t="shared" si="175"/>
        <v>7</v>
      </c>
      <c r="J175" s="94">
        <f ca="1" t="shared" si="175"/>
        <v>8</v>
      </c>
    </row>
    <row r="176" spans="1:10" ht="14.25">
      <c r="A176" s="278"/>
      <c r="B176" s="94">
        <v>2</v>
      </c>
      <c r="C176" s="94" t="str">
        <f ca="1">INDIRECT(ADDRESS(C$2+$B174,C$3+1,1,1,$A174))</f>
        <v>Cannock </v>
      </c>
      <c r="D176" s="94" t="str">
        <f ca="1" t="shared" si="176" ref="D176:J176">INDIRECT(ADDRESS(D$2+$B174,D$3+1,1,1,$A174))</f>
        <v>Mansfield</v>
      </c>
      <c r="E176" s="94" t="str">
        <f ca="1" t="shared" si="176"/>
        <v>Tamworth</v>
      </c>
      <c r="F176" s="94" t="str">
        <f ca="1" t="shared" si="176"/>
        <v>Birchfield</v>
      </c>
      <c r="G176" s="94" t="str">
        <f ca="1" t="shared" si="176"/>
        <v>D.A.S.H</v>
      </c>
      <c r="H176" s="94" t="str">
        <f ca="1" t="shared" si="176"/>
        <v>Rugby</v>
      </c>
      <c r="I176" s="94" t="str">
        <f ca="1" t="shared" si="176"/>
        <v>Burton</v>
      </c>
      <c r="J176" s="94" t="str">
        <f ca="1" t="shared" si="176"/>
        <v>Leamington</v>
      </c>
    </row>
    <row r="177" spans="3:10" ht="14.25">
      <c r="C177" s="94" t="str">
        <f ca="1">INDIRECT(ADDRESS(C$2+$B174,C$3+3,1,1,$A174))</f>
        <v>45.5</v>
      </c>
      <c r="D177" s="94" t="str">
        <f ca="1" t="shared" si="177" ref="D177:J177">INDIRECT(ADDRESS(D$2+$B174,D$3+3,1,1,$A174))</f>
        <v>45.7</v>
      </c>
      <c r="E177" s="94" t="str">
        <f ca="1" t="shared" si="177"/>
        <v>46.1</v>
      </c>
      <c r="F177" s="94" t="str">
        <f ca="1" t="shared" si="177"/>
        <v>46.7</v>
      </c>
      <c r="G177" s="94" t="str">
        <f ca="1" t="shared" si="177"/>
        <v>47.1</v>
      </c>
      <c r="H177" s="94" t="str">
        <f ca="1" t="shared" si="177"/>
        <v>47.2</v>
      </c>
      <c r="I177" s="94" t="str">
        <f ca="1" t="shared" si="177"/>
        <v>47.7</v>
      </c>
      <c r="J177" s="94" t="str">
        <f ca="1" t="shared" si="177"/>
        <v>48.7</v>
      </c>
    </row>
    <row r="179" spans="1:19" ht="14.25">
      <c r="A179" t="s">
        <v>96</v>
      </c>
      <c r="B179" s="94">
        <f>B174+6</f>
        <v>10</v>
      </c>
      <c r="C179" s="94">
        <f>HLOOKUP(L179,$K$1:$AA$3,$B181,FALSE)</f>
        <v>8</v>
      </c>
      <c r="D179" s="94">
        <f aca="true" t="shared" si="178" ref="D179:J179">HLOOKUP(M179,$K$1:$AA$3,$B181,FALSE)</f>
        <v>1</v>
      </c>
      <c r="E179" s="94">
        <f t="shared" si="178"/>
        <v>7</v>
      </c>
      <c r="F179" s="94">
        <f t="shared" si="178"/>
        <v>3</v>
      </c>
      <c r="G179" s="94">
        <f t="shared" si="178"/>
        <v>6</v>
      </c>
      <c r="H179" s="94">
        <f t="shared" si="178"/>
        <v>4</v>
      </c>
      <c r="I179" s="94">
        <f t="shared" si="178"/>
        <v>5</v>
      </c>
      <c r="J179" s="94">
        <f t="shared" si="178"/>
        <v>2</v>
      </c>
      <c r="L179" s="94">
        <f ca="1" t="shared" si="179" ref="L179:S179">INDIRECT(ADDRESS(C$2+$B179,C$3+2,1,1,$A179))</f>
        <v>8</v>
      </c>
      <c r="M179" s="94">
        <f ca="1" t="shared" si="179"/>
        <v>1</v>
      </c>
      <c r="N179" s="94">
        <f ca="1" t="shared" si="179"/>
        <v>7</v>
      </c>
      <c r="O179" s="94">
        <f ca="1" t="shared" si="179"/>
        <v>3</v>
      </c>
      <c r="P179" s="94">
        <f ca="1" t="shared" si="179"/>
        <v>6</v>
      </c>
      <c r="Q179" s="94">
        <f ca="1" t="shared" si="179"/>
        <v>4</v>
      </c>
      <c r="R179" s="94">
        <f ca="1" t="shared" si="179"/>
        <v>5</v>
      </c>
      <c r="S179" s="94">
        <f ca="1" t="shared" si="179"/>
        <v>2</v>
      </c>
    </row>
    <row r="180" spans="1:10" ht="14.25">
      <c r="A180" s="278" t="str">
        <f ca="1">INDIRECT(ADDRESS(B179,1,1,1,A179))</f>
        <v>4 x 400m</v>
      </c>
      <c r="C180" s="94">
        <f ca="1" t="shared" si="180" ref="C180:J180">INDIRECT(ADDRESS(C$2+$B179,C$3,1,1,$A179))</f>
        <v>1</v>
      </c>
      <c r="D180" s="94">
        <f ca="1" t="shared" si="180"/>
        <v>2</v>
      </c>
      <c r="E180" s="94">
        <f ca="1" t="shared" si="180"/>
        <v>3</v>
      </c>
      <c r="F180" s="94">
        <f ca="1" t="shared" si="180"/>
        <v>4</v>
      </c>
      <c r="G180" s="94">
        <f ca="1" t="shared" si="180"/>
        <v>5</v>
      </c>
      <c r="H180" s="94">
        <f ca="1" t="shared" si="180"/>
        <v>6</v>
      </c>
      <c r="I180" s="94">
        <f ca="1" t="shared" si="180"/>
        <v>7</v>
      </c>
      <c r="J180" s="94">
        <f ca="1" t="shared" si="180"/>
        <v>8</v>
      </c>
    </row>
    <row r="181" spans="1:10" ht="14.25">
      <c r="A181" s="278"/>
      <c r="B181" s="94">
        <v>2</v>
      </c>
      <c r="C181" s="94" t="str">
        <f ca="1">INDIRECT(ADDRESS(C$2+$B179,C$3+1,1,1,$A179))</f>
        <v>Tamworth</v>
      </c>
      <c r="D181" s="94" t="str">
        <f ca="1" t="shared" si="181" ref="D181:J181">INDIRECT(ADDRESS(D$2+$B179,D$3+1,1,1,$A179))</f>
        <v>Birchfield</v>
      </c>
      <c r="E181" s="94" t="str">
        <f ca="1" t="shared" si="181"/>
        <v>Rugby</v>
      </c>
      <c r="F181" s="94" t="str">
        <f ca="1" t="shared" si="181"/>
        <v>Cannock </v>
      </c>
      <c r="G181" s="94" t="str">
        <f ca="1" t="shared" si="181"/>
        <v>Mansfield</v>
      </c>
      <c r="H181" s="94" t="str">
        <f ca="1" t="shared" si="181"/>
        <v>D.A.S.H</v>
      </c>
      <c r="I181" s="94" t="str">
        <f ca="1" t="shared" si="181"/>
        <v>Leamington</v>
      </c>
      <c r="J181" s="94" t="str">
        <f ca="1" t="shared" si="181"/>
        <v>Burton</v>
      </c>
    </row>
    <row r="182" spans="3:10" ht="14.25">
      <c r="C182" s="94" t="str">
        <f ca="1">INDIRECT(ADDRESS(C$2+$B179,C$3+3,1,1,$A179))</f>
        <v>3.29.1</v>
      </c>
      <c r="D182" s="94" t="str">
        <f ca="1" t="shared" si="182" ref="D182:J182">INDIRECT(ADDRESS(D$2+$B179,D$3+3,1,1,$A179))</f>
        <v>3.31.9</v>
      </c>
      <c r="E182" s="94" t="str">
        <f ca="1" t="shared" si="182"/>
        <v>3.33.1</v>
      </c>
      <c r="F182" s="94" t="str">
        <f ca="1" t="shared" si="182"/>
        <v>3.37.6</v>
      </c>
      <c r="G182" s="94" t="str">
        <f ca="1" t="shared" si="182"/>
        <v>3.41.8</v>
      </c>
      <c r="H182" s="94" t="str">
        <f ca="1" t="shared" si="182"/>
        <v>3.43.6</v>
      </c>
      <c r="I182" s="94" t="str">
        <f ca="1" t="shared" si="182"/>
        <v>3.48.5</v>
      </c>
      <c r="J182" s="94" t="str">
        <f ca="1" t="shared" si="182"/>
        <v>4.00.0</v>
      </c>
    </row>
  </sheetData>
  <sheetProtection password="D857" sheet="1" objects="1" scenarios="1"/>
  <mergeCells count="36">
    <mergeCell ref="A165:A166"/>
    <mergeCell ref="A170:A171"/>
    <mergeCell ref="A175:A176"/>
    <mergeCell ref="A180:A181"/>
    <mergeCell ref="A145:A146"/>
    <mergeCell ref="A150:A151"/>
    <mergeCell ref="A155:A156"/>
    <mergeCell ref="A160:A161"/>
    <mergeCell ref="A125:A126"/>
    <mergeCell ref="A130:A131"/>
    <mergeCell ref="A135:A136"/>
    <mergeCell ref="A140:A141"/>
    <mergeCell ref="A105:A106"/>
    <mergeCell ref="A110:A111"/>
    <mergeCell ref="A115:A116"/>
    <mergeCell ref="A120:A121"/>
    <mergeCell ref="A85:A86"/>
    <mergeCell ref="A90:A91"/>
    <mergeCell ref="A95:A96"/>
    <mergeCell ref="A100:A101"/>
    <mergeCell ref="A65:A66"/>
    <mergeCell ref="A70:A71"/>
    <mergeCell ref="A75:A76"/>
    <mergeCell ref="A80:A81"/>
    <mergeCell ref="A45:A46"/>
    <mergeCell ref="A50:A51"/>
    <mergeCell ref="A55:A56"/>
    <mergeCell ref="A60:A61"/>
    <mergeCell ref="A25:A26"/>
    <mergeCell ref="A30:A31"/>
    <mergeCell ref="A35:A36"/>
    <mergeCell ref="A40:A41"/>
    <mergeCell ref="A10:A11"/>
    <mergeCell ref="A15:A16"/>
    <mergeCell ref="A20:A21"/>
    <mergeCell ref="A5:A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H90"/>
  <sheetViews>
    <sheetView showGridLines="0" zoomScale="75" zoomScaleNormal="75" workbookViewId="0" topLeftCell="A1">
      <selection activeCell="I46" sqref="I46"/>
    </sheetView>
  </sheetViews>
  <sheetFormatPr defaultColWidth="9.00390625" defaultRowHeight="14.25"/>
  <cols>
    <col min="1" max="1" width="8.625" style="1" customWidth="1"/>
    <col min="2" max="2" width="3.25390625" style="2" customWidth="1"/>
    <col min="3" max="3" width="12.50390625" style="1" customWidth="1"/>
    <col min="4" max="4" width="3.25390625" style="1" customWidth="1"/>
    <col min="5" max="5" width="6.125" style="1" customWidth="1"/>
    <col min="6" max="6" width="3.25390625" style="2" customWidth="1"/>
    <col min="7" max="7" width="12.50390625" style="1" customWidth="1"/>
    <col min="8" max="8" width="3.25390625" style="1" customWidth="1"/>
    <col min="9" max="9" width="6.125" style="1" customWidth="1"/>
    <col min="10" max="17" width="8.00390625" style="1" customWidth="1"/>
    <col min="18" max="18" width="9.125" style="1" bestFit="1" customWidth="1"/>
    <col min="19" max="25" width="0" style="1" hidden="1" customWidth="1"/>
    <col min="26" max="26" width="9.125" style="1" bestFit="1" customWidth="1"/>
    <col min="27" max="34" width="4.50390625" style="1" customWidth="1"/>
    <col min="35" max="16384" width="9.00390625" style="1" customWidth="1"/>
  </cols>
  <sheetData>
    <row r="1" spans="1:16" ht="12.75">
      <c r="A1" s="44" t="s">
        <v>53</v>
      </c>
      <c r="B1" s="45">
        <f>Teams!B25</f>
        <v>2</v>
      </c>
      <c r="C1" s="44" t="s">
        <v>41</v>
      </c>
      <c r="D1" s="282">
        <f>Teams!B26</f>
        <v>38206</v>
      </c>
      <c r="E1" s="282"/>
      <c r="F1" s="46"/>
      <c r="G1" s="47"/>
      <c r="H1" s="47"/>
      <c r="I1" s="47"/>
      <c r="J1" s="44" t="s">
        <v>42</v>
      </c>
      <c r="K1" s="47" t="str">
        <f>Teams!B27</f>
        <v>Leamington</v>
      </c>
      <c r="L1" s="47"/>
      <c r="M1" s="47"/>
      <c r="N1" s="44" t="s">
        <v>43</v>
      </c>
      <c r="O1" s="47" t="str">
        <f>Teams!B28</f>
        <v>Leamington</v>
      </c>
      <c r="P1" s="47"/>
    </row>
    <row r="2" s="2" customFormat="1" ht="12.75"/>
    <row r="3" spans="1:17" ht="12.75">
      <c r="A3" s="105" t="s">
        <v>2</v>
      </c>
      <c r="B3" s="11" t="s">
        <v>3</v>
      </c>
      <c r="C3" s="10" t="s">
        <v>0</v>
      </c>
      <c r="D3" s="10" t="s">
        <v>1</v>
      </c>
      <c r="E3" s="10" t="s">
        <v>4</v>
      </c>
      <c r="F3" s="11" t="s">
        <v>3</v>
      </c>
      <c r="G3" s="10" t="s">
        <v>0</v>
      </c>
      <c r="H3" s="10" t="s">
        <v>1</v>
      </c>
      <c r="I3" s="10" t="s">
        <v>4</v>
      </c>
      <c r="J3" s="27" t="str">
        <f>Teams!A4</f>
        <v>Birchfield</v>
      </c>
      <c r="K3" s="27" t="str">
        <f>Teams!A5</f>
        <v>Burton</v>
      </c>
      <c r="L3" s="27" t="str">
        <f>Teams!A6</f>
        <v>Cannock </v>
      </c>
      <c r="M3" s="27" t="str">
        <f>Teams!A7</f>
        <v>D.A.S.H</v>
      </c>
      <c r="N3" s="27" t="str">
        <f>Teams!A8</f>
        <v>Leamington</v>
      </c>
      <c r="O3" s="27" t="str">
        <f>Teams!A9</f>
        <v>Mansfield</v>
      </c>
      <c r="P3" s="27" t="str">
        <f>Teams!A10</f>
        <v>Rugby</v>
      </c>
      <c r="Q3" s="27" t="str">
        <f>Teams!A11</f>
        <v>Tamworth</v>
      </c>
    </row>
    <row r="4" spans="1:25" ht="12.75">
      <c r="A4" s="279" t="s">
        <v>8</v>
      </c>
      <c r="B4" s="100">
        <v>1</v>
      </c>
      <c r="C4" s="14" t="str">
        <f>IF(ISNONTEXT(T4),"",T4)</f>
        <v>John Bell</v>
      </c>
      <c r="D4" s="24">
        <v>7</v>
      </c>
      <c r="E4" s="32" t="s">
        <v>1578</v>
      </c>
      <c r="F4" s="13">
        <v>2</v>
      </c>
      <c r="G4" s="14" t="str">
        <f>IF(ISNONTEXT(X4),"",X4)</f>
        <v>Thomas Zbaraski</v>
      </c>
      <c r="H4" s="24">
        <v>1</v>
      </c>
      <c r="I4" s="38" t="s">
        <v>1582</v>
      </c>
      <c r="J4" s="281">
        <f>IF(ISNUMBER(J8),J8,"")</f>
        <v>9</v>
      </c>
      <c r="K4" s="281">
        <f aca="true" t="shared" si="0" ref="K4:Q4">IF(ISNUMBER(K8),K8,"")</f>
        <v>5</v>
      </c>
      <c r="L4" s="281">
        <f t="shared" si="0"/>
        <v>3</v>
      </c>
      <c r="M4" s="281">
        <f t="shared" si="0"/>
        <v>7</v>
      </c>
      <c r="N4" s="281">
        <f t="shared" si="0"/>
        <v>4</v>
      </c>
      <c r="O4" s="281">
        <f t="shared" si="0"/>
        <v>8</v>
      </c>
      <c r="P4" s="281">
        <f t="shared" si="0"/>
        <v>10</v>
      </c>
      <c r="Q4" s="281">
        <f t="shared" si="0"/>
        <v>6</v>
      </c>
      <c r="R4" s="2"/>
      <c r="S4" s="2">
        <f>D4</f>
        <v>7</v>
      </c>
      <c r="T4" s="1" t="str">
        <f>HLOOKUP(S4,Athletes,U4,FALSE)</f>
        <v>John Bell</v>
      </c>
      <c r="U4" s="1">
        <f>R8</f>
        <v>12</v>
      </c>
      <c r="W4" s="2">
        <f>H4</f>
        <v>1</v>
      </c>
      <c r="X4" s="1" t="str">
        <f>HLOOKUP(W4,Athletes,Y4,FALSE)</f>
        <v>Thomas Zbaraski</v>
      </c>
      <c r="Y4" s="1">
        <f>U4</f>
        <v>12</v>
      </c>
    </row>
    <row r="5" spans="1:25" ht="12.75">
      <c r="A5" s="280"/>
      <c r="B5" s="101">
        <v>3</v>
      </c>
      <c r="C5" s="16" t="str">
        <f>IF(ISNONTEXT(T5),"",T5)</f>
        <v>Stefan Wilcockson</v>
      </c>
      <c r="D5" s="25">
        <v>6</v>
      </c>
      <c r="E5" s="33" t="s">
        <v>1579</v>
      </c>
      <c r="F5" s="15">
        <v>4</v>
      </c>
      <c r="G5" s="16" t="str">
        <f>IF(ISNONTEXT(X5),"",X5)</f>
        <v>Neil Smallman</v>
      </c>
      <c r="H5" s="25">
        <v>4</v>
      </c>
      <c r="I5" s="39" t="s">
        <v>1583</v>
      </c>
      <c r="J5" s="281"/>
      <c r="K5" s="281"/>
      <c r="L5" s="281"/>
      <c r="M5" s="281"/>
      <c r="N5" s="281"/>
      <c r="O5" s="281"/>
      <c r="P5" s="281"/>
      <c r="Q5" s="281"/>
      <c r="R5" s="2"/>
      <c r="S5" s="2">
        <f>D5</f>
        <v>6</v>
      </c>
      <c r="T5" s="1" t="str">
        <f>HLOOKUP(S5,Athletes,U5,FALSE)</f>
        <v>Stefan Wilcockson</v>
      </c>
      <c r="U5" s="1">
        <f>R8</f>
        <v>12</v>
      </c>
      <c r="W5" s="2">
        <f>H5</f>
        <v>4</v>
      </c>
      <c r="X5" s="1" t="str">
        <f>HLOOKUP(W5,Athletes,Y5,FALSE)</f>
        <v>Neil Smallman</v>
      </c>
      <c r="Y5" s="1">
        <f>U5</f>
        <v>12</v>
      </c>
    </row>
    <row r="6" spans="1:25" ht="12.75">
      <c r="A6" s="280"/>
      <c r="B6" s="101">
        <v>5</v>
      </c>
      <c r="C6" s="16" t="str">
        <f>IF(ISNONTEXT(T6),"",T6)</f>
        <v>David Lines</v>
      </c>
      <c r="D6" s="25">
        <v>8</v>
      </c>
      <c r="E6" s="33" t="s">
        <v>1580</v>
      </c>
      <c r="F6" s="15">
        <v>6</v>
      </c>
      <c r="G6" s="16" t="str">
        <f>IF(ISNONTEXT(X6),"",X6)</f>
        <v>Grant Murfin</v>
      </c>
      <c r="H6" s="25">
        <v>2</v>
      </c>
      <c r="I6" s="39" t="s">
        <v>1584</v>
      </c>
      <c r="J6" s="281"/>
      <c r="K6" s="281"/>
      <c r="L6" s="281"/>
      <c r="M6" s="281"/>
      <c r="N6" s="281"/>
      <c r="O6" s="281"/>
      <c r="P6" s="281"/>
      <c r="Q6" s="281"/>
      <c r="R6" s="2"/>
      <c r="S6" s="2">
        <f>D6</f>
        <v>8</v>
      </c>
      <c r="T6" s="1" t="str">
        <f>HLOOKUP(S6,Athletes,U6,FALSE)</f>
        <v>David Lines</v>
      </c>
      <c r="U6" s="1">
        <f>R8</f>
        <v>12</v>
      </c>
      <c r="W6" s="2">
        <f>H6</f>
        <v>2</v>
      </c>
      <c r="X6" s="1" t="str">
        <f>HLOOKUP(W6,Athletes,Y6,FALSE)</f>
        <v>Grant Murfin</v>
      </c>
      <c r="Y6" s="1">
        <f>U6</f>
        <v>12</v>
      </c>
    </row>
    <row r="7" spans="1:25" ht="12.75">
      <c r="A7" s="98">
        <f>K60</f>
      </c>
      <c r="B7" s="102">
        <v>7</v>
      </c>
      <c r="C7" s="18" t="str">
        <f>IF(ISNONTEXT(T7),"",T7)</f>
        <v>Darren Woodward</v>
      </c>
      <c r="D7" s="26">
        <v>5</v>
      </c>
      <c r="E7" s="34" t="s">
        <v>1581</v>
      </c>
      <c r="F7" s="17">
        <v>8</v>
      </c>
      <c r="G7" s="18" t="str">
        <f>IF(ISNONTEXT(X7),"",X7)</f>
        <v>Jonathan Bevington</v>
      </c>
      <c r="H7" s="26">
        <v>3</v>
      </c>
      <c r="I7" s="40" t="s">
        <v>1585</v>
      </c>
      <c r="J7" s="281"/>
      <c r="K7" s="281"/>
      <c r="L7" s="281"/>
      <c r="M7" s="281"/>
      <c r="N7" s="281"/>
      <c r="O7" s="281"/>
      <c r="P7" s="281"/>
      <c r="Q7" s="281"/>
      <c r="R7" s="2"/>
      <c r="S7" s="2">
        <f>D7</f>
        <v>5</v>
      </c>
      <c r="T7" s="1" t="str">
        <f>HLOOKUP(S7,Athletes,U7,FALSE)</f>
        <v>Darren Woodward</v>
      </c>
      <c r="U7" s="1">
        <f>R8</f>
        <v>12</v>
      </c>
      <c r="W7" s="2">
        <f>H7</f>
        <v>3</v>
      </c>
      <c r="X7" s="1" t="str">
        <f>HLOOKUP(W7,Athletes,Y7,FALSE)</f>
        <v>Jonathan Bevington</v>
      </c>
      <c r="Y7" s="1">
        <f>U7</f>
        <v>12</v>
      </c>
    </row>
    <row r="8" spans="1:34" ht="12.75" hidden="1">
      <c r="A8" s="208"/>
      <c r="B8" s="204"/>
      <c r="C8" s="171"/>
      <c r="D8" s="172"/>
      <c r="E8" s="173"/>
      <c r="F8" s="170"/>
      <c r="G8" s="171"/>
      <c r="H8" s="172"/>
      <c r="I8" s="174"/>
      <c r="J8" s="11">
        <f>HLOOKUP(J$40,$S8:$AH9,2,FALSE)</f>
        <v>9</v>
      </c>
      <c r="K8" s="11">
        <f>HLOOKUP(K$40,$S8:$AH9,2,FALSE)</f>
        <v>5</v>
      </c>
      <c r="L8" s="11">
        <f aca="true" t="shared" si="1" ref="L8:Q8">HLOOKUP(L$40,$S8:$AH9,2,FALSE)</f>
        <v>3</v>
      </c>
      <c r="M8" s="11">
        <f t="shared" si="1"/>
        <v>7</v>
      </c>
      <c r="N8" s="11">
        <f t="shared" si="1"/>
        <v>4</v>
      </c>
      <c r="O8" s="11">
        <f t="shared" si="1"/>
        <v>8</v>
      </c>
      <c r="P8" s="11">
        <f t="shared" si="1"/>
        <v>10</v>
      </c>
      <c r="Q8" s="11">
        <f t="shared" si="1"/>
        <v>6</v>
      </c>
      <c r="R8" s="2">
        <v>12</v>
      </c>
      <c r="S8" s="2">
        <f>D4</f>
        <v>7</v>
      </c>
      <c r="T8" s="2">
        <f>H4</f>
        <v>1</v>
      </c>
      <c r="U8" s="2">
        <f>D5</f>
        <v>6</v>
      </c>
      <c r="V8" s="2">
        <f>H5</f>
        <v>4</v>
      </c>
      <c r="W8" s="2">
        <f>D6</f>
        <v>8</v>
      </c>
      <c r="X8" s="2">
        <f>H6</f>
        <v>2</v>
      </c>
      <c r="Y8" s="2">
        <f>D7</f>
        <v>5</v>
      </c>
      <c r="Z8" s="2">
        <f>H7</f>
        <v>3</v>
      </c>
      <c r="AA8" s="1">
        <f aca="true" t="shared" si="2" ref="AA8:AH8">HLOOKUP(S8,$J$40:$Y$41,2,FALSE)</f>
        <v>77</v>
      </c>
      <c r="AB8" s="1">
        <f t="shared" si="2"/>
        <v>11</v>
      </c>
      <c r="AC8" s="1">
        <f t="shared" si="2"/>
        <v>66</v>
      </c>
      <c r="AD8" s="1">
        <f t="shared" si="2"/>
        <v>44</v>
      </c>
      <c r="AE8" s="1">
        <f t="shared" si="2"/>
        <v>88</v>
      </c>
      <c r="AF8" s="1">
        <f t="shared" si="2"/>
        <v>22</v>
      </c>
      <c r="AG8" s="1">
        <f t="shared" si="2"/>
        <v>55</v>
      </c>
      <c r="AH8" s="1">
        <f t="shared" si="2"/>
        <v>33</v>
      </c>
    </row>
    <row r="9" spans="1:34" ht="12.75" hidden="1">
      <c r="A9" s="207"/>
      <c r="B9" s="205"/>
      <c r="C9" s="201"/>
      <c r="D9" s="203"/>
      <c r="E9" s="36"/>
      <c r="F9" s="175"/>
      <c r="G9" s="202"/>
      <c r="H9" s="203"/>
      <c r="I9" s="42"/>
      <c r="J9" s="11">
        <f>IF(LEFT(E4,1)="D",0,1)</f>
        <v>1</v>
      </c>
      <c r="K9" s="11">
        <f>IF(LEFT(I4,1)="D",0,1)</f>
        <v>1</v>
      </c>
      <c r="L9" s="11">
        <f>IF(LEFT(E5,1)="D",0,1)</f>
        <v>1</v>
      </c>
      <c r="M9" s="11">
        <f>IF(LEFT(I5,1)="D",0,1)</f>
        <v>1</v>
      </c>
      <c r="N9" s="11">
        <f>IF(LEFT(E6,1)="D",0,1)</f>
        <v>1</v>
      </c>
      <c r="O9" s="11">
        <f>IF(LEFT(I6,1)="D",0,1)</f>
        <v>1</v>
      </c>
      <c r="P9" s="11">
        <f>IF(LEFT(E7,1)="D",0,1)</f>
        <v>1</v>
      </c>
      <c r="Q9" s="11">
        <f>IF(LEFT(I7,1)="D",0,1)</f>
        <v>1</v>
      </c>
      <c r="S9" s="2">
        <f aca="true" t="shared" si="3" ref="S9:Z9">J$44*J9</f>
        <v>10</v>
      </c>
      <c r="T9" s="2">
        <f t="shared" si="3"/>
        <v>9</v>
      </c>
      <c r="U9" s="2">
        <f t="shared" si="3"/>
        <v>8</v>
      </c>
      <c r="V9" s="2">
        <f t="shared" si="3"/>
        <v>7</v>
      </c>
      <c r="W9" s="2">
        <f t="shared" si="3"/>
        <v>6</v>
      </c>
      <c r="X9" s="2">
        <f t="shared" si="3"/>
        <v>5</v>
      </c>
      <c r="Y9" s="2">
        <f t="shared" si="3"/>
        <v>4</v>
      </c>
      <c r="Z9" s="2">
        <f t="shared" si="3"/>
        <v>3</v>
      </c>
      <c r="AA9" s="1">
        <f>S9</f>
        <v>10</v>
      </c>
      <c r="AB9" s="1">
        <f aca="true" t="shared" si="4" ref="AB9:AH9">T9</f>
        <v>9</v>
      </c>
      <c r="AC9" s="1">
        <f t="shared" si="4"/>
        <v>8</v>
      </c>
      <c r="AD9" s="1">
        <f t="shared" si="4"/>
        <v>7</v>
      </c>
      <c r="AE9" s="1">
        <f t="shared" si="4"/>
        <v>6</v>
      </c>
      <c r="AF9" s="1">
        <f t="shared" si="4"/>
        <v>5</v>
      </c>
      <c r="AG9" s="1">
        <f t="shared" si="4"/>
        <v>4</v>
      </c>
      <c r="AH9" s="1">
        <f t="shared" si="4"/>
        <v>3</v>
      </c>
    </row>
    <row r="10" spans="1:25" ht="12.75">
      <c r="A10" s="279" t="s">
        <v>27</v>
      </c>
      <c r="B10" s="13">
        <v>1</v>
      </c>
      <c r="C10" s="14" t="str">
        <f>IF(ISNONTEXT(T10),"",T10)</f>
        <v>Stephen Lisgo</v>
      </c>
      <c r="D10" s="24">
        <v>66</v>
      </c>
      <c r="E10" s="32" t="s">
        <v>1586</v>
      </c>
      <c r="F10" s="13">
        <v>2</v>
      </c>
      <c r="G10" s="14" t="str">
        <f>IF(ISNONTEXT(X10),"",X10)</f>
        <v>Adam Barnard</v>
      </c>
      <c r="H10" s="24">
        <v>11</v>
      </c>
      <c r="I10" s="38" t="s">
        <v>1590</v>
      </c>
      <c r="J10" s="281">
        <f>IF(ISNUMBER(J14),J14,"")</f>
        <v>7</v>
      </c>
      <c r="K10" s="281">
        <f aca="true" t="shared" si="5" ref="K10:Q10">IF(ISNUMBER(K14),K14,"")</f>
        <v>2</v>
      </c>
      <c r="L10" s="281">
        <f t="shared" si="5"/>
        <v>1</v>
      </c>
      <c r="M10" s="281">
        <f t="shared" si="5"/>
        <v>5</v>
      </c>
      <c r="N10" s="281">
        <f t="shared" si="5"/>
        <v>4</v>
      </c>
      <c r="O10" s="281">
        <f t="shared" si="5"/>
        <v>8</v>
      </c>
      <c r="P10" s="281">
        <f t="shared" si="5"/>
        <v>6</v>
      </c>
      <c r="Q10" s="281">
        <f t="shared" si="5"/>
        <v>3</v>
      </c>
      <c r="R10" s="2"/>
      <c r="S10" s="2">
        <f>D10</f>
        <v>66</v>
      </c>
      <c r="T10" s="1" t="str">
        <f>HLOOKUP(S10,Athletes,U10,FALSE)</f>
        <v>Stephen Lisgo</v>
      </c>
      <c r="U10" s="1">
        <f>R14</f>
        <v>12</v>
      </c>
      <c r="W10" s="2">
        <f>H10</f>
        <v>11</v>
      </c>
      <c r="X10" s="1" t="str">
        <f>HLOOKUP(W10,Athletes,Y10,FALSE)</f>
        <v>Adam Barnard</v>
      </c>
      <c r="Y10" s="1">
        <f>U10</f>
        <v>12</v>
      </c>
    </row>
    <row r="11" spans="1:25" ht="12.75">
      <c r="A11" s="280"/>
      <c r="B11" s="15">
        <v>3</v>
      </c>
      <c r="C11" s="16" t="str">
        <f>IF(ISNONTEXT(T11),"",T11)</f>
        <v>Paul Stone</v>
      </c>
      <c r="D11" s="25">
        <v>77</v>
      </c>
      <c r="E11" s="33" t="s">
        <v>1587</v>
      </c>
      <c r="F11" s="15">
        <v>4</v>
      </c>
      <c r="G11" s="16" t="str">
        <f>IF(ISNONTEXT(X11),"",X11)</f>
        <v>Stephen Perry</v>
      </c>
      <c r="H11" s="25">
        <v>44</v>
      </c>
      <c r="I11" s="39" t="s">
        <v>1591</v>
      </c>
      <c r="J11" s="281"/>
      <c r="K11" s="281"/>
      <c r="L11" s="281"/>
      <c r="M11" s="281"/>
      <c r="N11" s="281"/>
      <c r="O11" s="281"/>
      <c r="P11" s="281"/>
      <c r="Q11" s="281"/>
      <c r="R11" s="2"/>
      <c r="S11" s="2">
        <f>D11</f>
        <v>77</v>
      </c>
      <c r="T11" s="1" t="str">
        <f>HLOOKUP(S11,Athletes,U11,FALSE)</f>
        <v>Paul Stone</v>
      </c>
      <c r="U11" s="1">
        <f>R14</f>
        <v>12</v>
      </c>
      <c r="W11" s="2">
        <f>H11</f>
        <v>44</v>
      </c>
      <c r="X11" s="1" t="str">
        <f>HLOOKUP(W11,Athletes,Y11,FALSE)</f>
        <v>Stephen Perry</v>
      </c>
      <c r="Y11" s="1">
        <f>U11</f>
        <v>12</v>
      </c>
    </row>
    <row r="12" spans="1:25" ht="12.75">
      <c r="A12" s="280"/>
      <c r="B12" s="15">
        <v>5</v>
      </c>
      <c r="C12" s="16" t="str">
        <f>IF(ISNONTEXT(T12),"",T12)</f>
        <v>Martin Hoare</v>
      </c>
      <c r="D12" s="25">
        <v>55</v>
      </c>
      <c r="E12" s="33" t="s">
        <v>1588</v>
      </c>
      <c r="F12" s="15">
        <v>6</v>
      </c>
      <c r="G12" s="16" t="str">
        <f>IF(ISNONTEXT(X12),"",X12)</f>
        <v>Matthew James</v>
      </c>
      <c r="H12" s="25">
        <v>88</v>
      </c>
      <c r="I12" s="39" t="s">
        <v>1592</v>
      </c>
      <c r="J12" s="281"/>
      <c r="K12" s="281"/>
      <c r="L12" s="281"/>
      <c r="M12" s="281"/>
      <c r="N12" s="281"/>
      <c r="O12" s="281"/>
      <c r="P12" s="281"/>
      <c r="Q12" s="281"/>
      <c r="R12" s="2"/>
      <c r="S12" s="2">
        <f>D12</f>
        <v>55</v>
      </c>
      <c r="T12" s="1" t="str">
        <f>HLOOKUP(S12,Athletes,U12,FALSE)</f>
        <v>Martin Hoare</v>
      </c>
      <c r="U12" s="1">
        <f>R14</f>
        <v>12</v>
      </c>
      <c r="W12" s="2">
        <f>H12</f>
        <v>88</v>
      </c>
      <c r="X12" s="1" t="str">
        <f>HLOOKUP(W12,Athletes,Y12,FALSE)</f>
        <v>Matthew James</v>
      </c>
      <c r="Y12" s="1">
        <f>U12</f>
        <v>12</v>
      </c>
    </row>
    <row r="13" spans="1:25" ht="12.75">
      <c r="A13" s="98">
        <f>K66</f>
      </c>
      <c r="B13" s="17">
        <v>7</v>
      </c>
      <c r="C13" s="18" t="str">
        <f>IF(ISNONTEXT(T13),"",T13)</f>
        <v>Paul Smith</v>
      </c>
      <c r="D13" s="26">
        <v>22</v>
      </c>
      <c r="E13" s="34" t="s">
        <v>1589</v>
      </c>
      <c r="F13" s="17">
        <v>8</v>
      </c>
      <c r="G13" s="18" t="str">
        <f>IF(ISNONTEXT(X13),"",X13)</f>
        <v>Toby Norman</v>
      </c>
      <c r="H13" s="26">
        <v>33</v>
      </c>
      <c r="I13" s="40" t="s">
        <v>1593</v>
      </c>
      <c r="J13" s="281"/>
      <c r="K13" s="281"/>
      <c r="L13" s="281"/>
      <c r="M13" s="281"/>
      <c r="N13" s="281"/>
      <c r="O13" s="281"/>
      <c r="P13" s="281"/>
      <c r="Q13" s="281"/>
      <c r="R13" s="2"/>
      <c r="S13" s="2">
        <f>D13</f>
        <v>22</v>
      </c>
      <c r="T13" s="1" t="str">
        <f>HLOOKUP(S13,Athletes,U13,FALSE)</f>
        <v>Paul Smith</v>
      </c>
      <c r="U13" s="1">
        <f>R14</f>
        <v>12</v>
      </c>
      <c r="W13" s="2">
        <f>H13</f>
        <v>33</v>
      </c>
      <c r="X13" s="1" t="str">
        <f>HLOOKUP(W13,Athletes,Y13,FALSE)</f>
        <v>Toby Norman</v>
      </c>
      <c r="Y13" s="1">
        <f>U13</f>
        <v>12</v>
      </c>
    </row>
    <row r="14" spans="1:34" ht="12.75" hidden="1">
      <c r="A14" s="206"/>
      <c r="B14" s="103"/>
      <c r="C14" s="20">
        <f>IF(ISNONTEXT(T14),"",T14)</f>
      </c>
      <c r="D14" s="28"/>
      <c r="E14" s="35"/>
      <c r="F14" s="19"/>
      <c r="G14" s="20">
        <f>IF(ISNONTEXT(X14),"",X14)</f>
      </c>
      <c r="H14" s="28"/>
      <c r="I14" s="41"/>
      <c r="J14" s="11">
        <f aca="true" t="shared" si="6" ref="J14:Q14">HLOOKUP(J$41,$S14:$AH15,2,FALSE)</f>
        <v>7</v>
      </c>
      <c r="K14" s="11">
        <f t="shared" si="6"/>
        <v>2</v>
      </c>
      <c r="L14" s="11">
        <f t="shared" si="6"/>
        <v>1</v>
      </c>
      <c r="M14" s="11">
        <f t="shared" si="6"/>
        <v>5</v>
      </c>
      <c r="N14" s="11">
        <f t="shared" si="6"/>
        <v>4</v>
      </c>
      <c r="O14" s="11">
        <f t="shared" si="6"/>
        <v>8</v>
      </c>
      <c r="P14" s="11">
        <f t="shared" si="6"/>
        <v>6</v>
      </c>
      <c r="Q14" s="11">
        <f t="shared" si="6"/>
        <v>3</v>
      </c>
      <c r="R14" s="2">
        <v>12</v>
      </c>
      <c r="S14" s="2">
        <f>D10</f>
        <v>66</v>
      </c>
      <c r="T14" s="2">
        <f>H10</f>
        <v>11</v>
      </c>
      <c r="U14" s="2">
        <f>D11</f>
        <v>77</v>
      </c>
      <c r="V14" s="2">
        <f>H11</f>
        <v>44</v>
      </c>
      <c r="W14" s="2">
        <f>D12</f>
        <v>55</v>
      </c>
      <c r="X14" s="2">
        <f>H12</f>
        <v>88</v>
      </c>
      <c r="Y14" s="2">
        <f>D13</f>
        <v>22</v>
      </c>
      <c r="Z14" s="2">
        <f>H13</f>
        <v>33</v>
      </c>
      <c r="AA14" s="1">
        <f aca="true" t="shared" si="7" ref="AA14:AH14">HLOOKUP(S14,$J$40:$Y$41,2,FALSE)</f>
        <v>6</v>
      </c>
      <c r="AB14" s="1">
        <f t="shared" si="7"/>
        <v>1</v>
      </c>
      <c r="AC14" s="1">
        <f t="shared" si="7"/>
        <v>7</v>
      </c>
      <c r="AD14" s="1">
        <f t="shared" si="7"/>
        <v>4</v>
      </c>
      <c r="AE14" s="1">
        <f t="shared" si="7"/>
        <v>5</v>
      </c>
      <c r="AF14" s="1">
        <f t="shared" si="7"/>
        <v>8</v>
      </c>
      <c r="AG14" s="1">
        <f t="shared" si="7"/>
        <v>2</v>
      </c>
      <c r="AH14" s="1">
        <f t="shared" si="7"/>
        <v>3</v>
      </c>
    </row>
    <row r="15" spans="1:34" ht="12.75" hidden="1">
      <c r="A15" s="208"/>
      <c r="B15" s="104"/>
      <c r="C15" s="22"/>
      <c r="D15" s="29"/>
      <c r="E15" s="36"/>
      <c r="F15" s="21"/>
      <c r="G15" s="22"/>
      <c r="H15" s="29"/>
      <c r="I15" s="42"/>
      <c r="J15" s="11">
        <f>IF(LEFT(E10,1)="D",0,1)</f>
        <v>1</v>
      </c>
      <c r="K15" s="11">
        <f>IF(LEFT(I10,1)="D",0,1)</f>
        <v>1</v>
      </c>
      <c r="L15" s="11">
        <f>IF(LEFT(E11,1)="D",0,1)</f>
        <v>1</v>
      </c>
      <c r="M15" s="11">
        <f>IF(LEFT(I11,1)="D",0,1)</f>
        <v>1</v>
      </c>
      <c r="N15" s="11">
        <f>IF(LEFT(E12,1)="D",0,1)</f>
        <v>1</v>
      </c>
      <c r="O15" s="11">
        <f>IF(LEFT(I12,1)="D",0,1)</f>
        <v>1</v>
      </c>
      <c r="P15" s="11">
        <f>IF(LEFT(E13,1)="D",0,1)</f>
        <v>1</v>
      </c>
      <c r="Q15" s="11">
        <f>IF(LEFT(I13,1)="D",0,1)</f>
        <v>1</v>
      </c>
      <c r="S15" s="2">
        <f aca="true" t="shared" si="8" ref="S15:Z15">J$45*J15</f>
        <v>8</v>
      </c>
      <c r="T15" s="2">
        <f t="shared" si="8"/>
        <v>7</v>
      </c>
      <c r="U15" s="2">
        <f t="shared" si="8"/>
        <v>6</v>
      </c>
      <c r="V15" s="2">
        <f t="shared" si="8"/>
        <v>5</v>
      </c>
      <c r="W15" s="2">
        <f t="shared" si="8"/>
        <v>4</v>
      </c>
      <c r="X15" s="2">
        <f t="shared" si="8"/>
        <v>3</v>
      </c>
      <c r="Y15" s="2">
        <f t="shared" si="8"/>
        <v>2</v>
      </c>
      <c r="Z15" s="2">
        <f t="shared" si="8"/>
        <v>1</v>
      </c>
      <c r="AA15" s="1">
        <f>S15</f>
        <v>8</v>
      </c>
      <c r="AB15" s="1">
        <f aca="true" t="shared" si="9" ref="AB15:AH15">T15</f>
        <v>7</v>
      </c>
      <c r="AC15" s="1">
        <f t="shared" si="9"/>
        <v>6</v>
      </c>
      <c r="AD15" s="1">
        <f t="shared" si="9"/>
        <v>5</v>
      </c>
      <c r="AE15" s="1">
        <f t="shared" si="9"/>
        <v>4</v>
      </c>
      <c r="AF15" s="1">
        <f t="shared" si="9"/>
        <v>3</v>
      </c>
      <c r="AG15" s="1">
        <f t="shared" si="9"/>
        <v>2</v>
      </c>
      <c r="AH15" s="1">
        <f t="shared" si="9"/>
        <v>1</v>
      </c>
    </row>
    <row r="16" spans="1:25" ht="12.75">
      <c r="A16" s="279" t="s">
        <v>30</v>
      </c>
      <c r="B16" s="100">
        <v>1</v>
      </c>
      <c r="C16" s="14" t="str">
        <f>IF(ISNONTEXT(T16),"",T16)</f>
        <v>Christopher Smith</v>
      </c>
      <c r="D16" s="24">
        <v>8</v>
      </c>
      <c r="E16" s="32" t="s">
        <v>1594</v>
      </c>
      <c r="F16" s="13">
        <v>2</v>
      </c>
      <c r="G16" s="14" t="str">
        <f>IF(ISNONTEXT(X16),"",X16)</f>
        <v>Craig Pearson</v>
      </c>
      <c r="H16" s="24">
        <v>3</v>
      </c>
      <c r="I16" s="38" t="s">
        <v>1598</v>
      </c>
      <c r="J16" s="281">
        <f>IF(ISNUMBER(J20),J20,"")</f>
        <v>7</v>
      </c>
      <c r="K16" s="281">
        <f aca="true" t="shared" si="10" ref="K16:Q16">IF(ISNUMBER(K20),K20,"")</f>
        <v>6</v>
      </c>
      <c r="L16" s="281">
        <f t="shared" si="10"/>
        <v>9</v>
      </c>
      <c r="M16" s="281">
        <f t="shared" si="10"/>
        <v>5</v>
      </c>
      <c r="N16" s="281">
        <f t="shared" si="10"/>
        <v>4</v>
      </c>
      <c r="O16" s="281">
        <f t="shared" si="10"/>
      </c>
      <c r="P16" s="281">
        <f t="shared" si="10"/>
        <v>8</v>
      </c>
      <c r="Q16" s="281">
        <f t="shared" si="10"/>
        <v>10</v>
      </c>
      <c r="R16" s="2"/>
      <c r="S16" s="2">
        <f>D16</f>
        <v>8</v>
      </c>
      <c r="T16" s="1" t="str">
        <f>HLOOKUP(S16,Athletes,U16,FALSE)</f>
        <v>Christopher Smith</v>
      </c>
      <c r="U16" s="1">
        <f>R20</f>
        <v>8</v>
      </c>
      <c r="W16" s="2">
        <f>H16</f>
        <v>3</v>
      </c>
      <c r="X16" s="1" t="str">
        <f>HLOOKUP(W16,Athletes,Y16,FALSE)</f>
        <v>Craig Pearson</v>
      </c>
      <c r="Y16" s="1">
        <f>U16</f>
        <v>8</v>
      </c>
    </row>
    <row r="17" spans="1:25" ht="12.75">
      <c r="A17" s="280"/>
      <c r="B17" s="101">
        <v>3</v>
      </c>
      <c r="C17" s="16" t="str">
        <f>IF(ISNONTEXT(T17),"",T17)</f>
        <v>Adrian Barritt</v>
      </c>
      <c r="D17" s="25">
        <v>7</v>
      </c>
      <c r="E17" s="33" t="s">
        <v>1595</v>
      </c>
      <c r="F17" s="15">
        <v>4</v>
      </c>
      <c r="G17" s="16" t="str">
        <f>IF(ISNONTEXT(X17),"",X17)</f>
        <v>James Lynch</v>
      </c>
      <c r="H17" s="25">
        <v>1</v>
      </c>
      <c r="I17" s="39" t="s">
        <v>1599</v>
      </c>
      <c r="J17" s="281"/>
      <c r="K17" s="281"/>
      <c r="L17" s="281"/>
      <c r="M17" s="281"/>
      <c r="N17" s="281"/>
      <c r="O17" s="281"/>
      <c r="P17" s="281"/>
      <c r="Q17" s="281"/>
      <c r="R17" s="2"/>
      <c r="S17" s="2">
        <f>D17</f>
        <v>7</v>
      </c>
      <c r="T17" s="1" t="str">
        <f>HLOOKUP(S17,Athletes,U17,FALSE)</f>
        <v>Adrian Barritt</v>
      </c>
      <c r="U17" s="1">
        <f>R20</f>
        <v>8</v>
      </c>
      <c r="W17" s="2">
        <f>H17</f>
        <v>1</v>
      </c>
      <c r="X17" s="1" t="str">
        <f>HLOOKUP(W17,Athletes,Y17,FALSE)</f>
        <v>James Lynch</v>
      </c>
      <c r="Y17" s="1">
        <f>U17</f>
        <v>8</v>
      </c>
    </row>
    <row r="18" spans="1:25" ht="12.75">
      <c r="A18" s="280"/>
      <c r="B18" s="101">
        <v>5</v>
      </c>
      <c r="C18" s="16" t="str">
        <f>IF(ISNONTEXT(T18),"",T18)</f>
        <v>Martin Naunton</v>
      </c>
      <c r="D18" s="25">
        <v>2</v>
      </c>
      <c r="E18" s="33" t="s">
        <v>1596</v>
      </c>
      <c r="F18" s="15">
        <v>6</v>
      </c>
      <c r="G18" s="16" t="str">
        <f>IF(ISNONTEXT(X18),"",X18)</f>
        <v>Philip Nation</v>
      </c>
      <c r="H18" s="25">
        <v>4</v>
      </c>
      <c r="I18" s="39" t="s">
        <v>1600</v>
      </c>
      <c r="J18" s="281"/>
      <c r="K18" s="281"/>
      <c r="L18" s="281"/>
      <c r="M18" s="281"/>
      <c r="N18" s="281"/>
      <c r="O18" s="281"/>
      <c r="P18" s="281"/>
      <c r="Q18" s="281"/>
      <c r="R18" s="2"/>
      <c r="S18" s="2">
        <f>D18</f>
        <v>2</v>
      </c>
      <c r="T18" s="1" t="str">
        <f>HLOOKUP(S18,Athletes,U18,FALSE)</f>
        <v>Martin Naunton</v>
      </c>
      <c r="U18" s="1">
        <f>R20</f>
        <v>8</v>
      </c>
      <c r="W18" s="2">
        <f>H18</f>
        <v>4</v>
      </c>
      <c r="X18" s="1" t="str">
        <f>HLOOKUP(W18,Athletes,Y18,FALSE)</f>
        <v>Philip Nation</v>
      </c>
      <c r="Y18" s="1">
        <f>U18</f>
        <v>8</v>
      </c>
    </row>
    <row r="19" spans="1:25" ht="12.75">
      <c r="A19" s="98">
        <f>K72</f>
      </c>
      <c r="B19" s="102">
        <v>7</v>
      </c>
      <c r="C19" s="18" t="str">
        <f>IF(ISNONTEXT(T19),"",T19)</f>
        <v>Tony Foster</v>
      </c>
      <c r="D19" s="26">
        <v>5</v>
      </c>
      <c r="E19" s="34" t="s">
        <v>1597</v>
      </c>
      <c r="F19" s="17">
        <v>8</v>
      </c>
      <c r="G19" s="18">
        <f>IF(ISNONTEXT(X19),"",X19)</f>
      </c>
      <c r="H19" s="26"/>
      <c r="I19" s="40"/>
      <c r="J19" s="281"/>
      <c r="K19" s="281"/>
      <c r="L19" s="281"/>
      <c r="M19" s="281"/>
      <c r="N19" s="281"/>
      <c r="O19" s="281"/>
      <c r="P19" s="281"/>
      <c r="Q19" s="281"/>
      <c r="R19" s="2"/>
      <c r="S19" s="2">
        <f>D19</f>
        <v>5</v>
      </c>
      <c r="T19" s="1" t="str">
        <f>HLOOKUP(S19,Athletes,U19,FALSE)</f>
        <v>Tony Foster</v>
      </c>
      <c r="U19" s="1">
        <f>R20</f>
        <v>8</v>
      </c>
      <c r="W19" s="2">
        <f>H19</f>
        <v>0</v>
      </c>
      <c r="X19" s="1" t="e">
        <f>HLOOKUP(W19,Athletes,Y19,FALSE)</f>
        <v>#N/A</v>
      </c>
      <c r="Y19" s="1">
        <f>U19</f>
        <v>8</v>
      </c>
    </row>
    <row r="20" spans="1:34" ht="12.75" hidden="1">
      <c r="A20" s="208"/>
      <c r="B20" s="204"/>
      <c r="C20" s="171"/>
      <c r="D20" s="172"/>
      <c r="E20" s="173"/>
      <c r="F20" s="170"/>
      <c r="G20" s="171"/>
      <c r="H20" s="172"/>
      <c r="I20" s="174"/>
      <c r="J20" s="11">
        <f>HLOOKUP(J$40,$S20:$AH21,2,FALSE)</f>
        <v>7</v>
      </c>
      <c r="K20" s="11">
        <f>HLOOKUP(K$40,$S20:$AH21,2,FALSE)</f>
        <v>6</v>
      </c>
      <c r="L20" s="11">
        <f aca="true" t="shared" si="11" ref="L20:Q20">HLOOKUP(L$40,$S20:$AH21,2,FALSE)</f>
        <v>9</v>
      </c>
      <c r="M20" s="11">
        <f t="shared" si="11"/>
        <v>5</v>
      </c>
      <c r="N20" s="11">
        <f t="shared" si="11"/>
        <v>4</v>
      </c>
      <c r="O20" s="11" t="e">
        <f t="shared" si="11"/>
        <v>#N/A</v>
      </c>
      <c r="P20" s="11">
        <f t="shared" si="11"/>
        <v>8</v>
      </c>
      <c r="Q20" s="11">
        <f t="shared" si="11"/>
        <v>10</v>
      </c>
      <c r="R20" s="2">
        <v>8</v>
      </c>
      <c r="S20" s="2">
        <f>D16</f>
        <v>8</v>
      </c>
      <c r="T20" s="2">
        <f>H16</f>
        <v>3</v>
      </c>
      <c r="U20" s="2">
        <f>D17</f>
        <v>7</v>
      </c>
      <c r="V20" s="2">
        <f>H17</f>
        <v>1</v>
      </c>
      <c r="W20" s="2">
        <f>D18</f>
        <v>2</v>
      </c>
      <c r="X20" s="2">
        <f>H18</f>
        <v>4</v>
      </c>
      <c r="Y20" s="2">
        <f>D19</f>
        <v>5</v>
      </c>
      <c r="Z20" s="2">
        <f>H19</f>
        <v>0</v>
      </c>
      <c r="AA20" s="1">
        <f aca="true" t="shared" si="12" ref="AA20:AH20">HLOOKUP(S20,$J$40:$Y$41,2,FALSE)</f>
        <v>88</v>
      </c>
      <c r="AB20" s="1">
        <f t="shared" si="12"/>
        <v>33</v>
      </c>
      <c r="AC20" s="1">
        <f t="shared" si="12"/>
        <v>77</v>
      </c>
      <c r="AD20" s="1">
        <f t="shared" si="12"/>
        <v>11</v>
      </c>
      <c r="AE20" s="1">
        <f t="shared" si="12"/>
        <v>22</v>
      </c>
      <c r="AF20" s="1">
        <f t="shared" si="12"/>
        <v>44</v>
      </c>
      <c r="AG20" s="1">
        <f t="shared" si="12"/>
        <v>55</v>
      </c>
      <c r="AH20" s="1" t="e">
        <f t="shared" si="12"/>
        <v>#N/A</v>
      </c>
    </row>
    <row r="21" spans="1:34" ht="12.75" hidden="1">
      <c r="A21" s="207"/>
      <c r="B21" s="205"/>
      <c r="C21" s="201"/>
      <c r="D21" s="203"/>
      <c r="E21" s="36"/>
      <c r="F21" s="175"/>
      <c r="G21" s="202"/>
      <c r="H21" s="203"/>
      <c r="I21" s="42"/>
      <c r="J21" s="11">
        <f>IF(LEFT(E16,1)="D",0,1)</f>
        <v>1</v>
      </c>
      <c r="K21" s="11">
        <f>IF(LEFT(I16,1)="D",0,1)</f>
        <v>1</v>
      </c>
      <c r="L21" s="11">
        <f>IF(LEFT(E17,1)="D",0,1)</f>
        <v>1</v>
      </c>
      <c r="M21" s="11">
        <f>IF(LEFT(I17,1)="D",0,1)</f>
        <v>1</v>
      </c>
      <c r="N21" s="11">
        <f>IF(LEFT(E18,1)="D",0,1)</f>
        <v>1</v>
      </c>
      <c r="O21" s="11">
        <f>IF(LEFT(I18,1)="D",0,1)</f>
        <v>1</v>
      </c>
      <c r="P21" s="11">
        <f>IF(LEFT(E19,1)="D",0,1)</f>
        <v>1</v>
      </c>
      <c r="Q21" s="11">
        <f>IF(LEFT(I19,1)="D",0,1)</f>
        <v>1</v>
      </c>
      <c r="S21" s="2">
        <f aca="true" t="shared" si="13" ref="S21:Z21">J$44*J21</f>
        <v>10</v>
      </c>
      <c r="T21" s="2">
        <f t="shared" si="13"/>
        <v>9</v>
      </c>
      <c r="U21" s="2">
        <f t="shared" si="13"/>
        <v>8</v>
      </c>
      <c r="V21" s="2">
        <f t="shared" si="13"/>
        <v>7</v>
      </c>
      <c r="W21" s="2">
        <f t="shared" si="13"/>
        <v>6</v>
      </c>
      <c r="X21" s="2">
        <f t="shared" si="13"/>
        <v>5</v>
      </c>
      <c r="Y21" s="2">
        <f t="shared" si="13"/>
        <v>4</v>
      </c>
      <c r="Z21" s="2">
        <f t="shared" si="13"/>
        <v>3</v>
      </c>
      <c r="AA21" s="1">
        <f aca="true" t="shared" si="14" ref="AA21:AH21">S21</f>
        <v>10</v>
      </c>
      <c r="AB21" s="1">
        <f t="shared" si="14"/>
        <v>9</v>
      </c>
      <c r="AC21" s="1">
        <f t="shared" si="14"/>
        <v>8</v>
      </c>
      <c r="AD21" s="1">
        <f t="shared" si="14"/>
        <v>7</v>
      </c>
      <c r="AE21" s="1">
        <f t="shared" si="14"/>
        <v>6</v>
      </c>
      <c r="AF21" s="1">
        <f t="shared" si="14"/>
        <v>5</v>
      </c>
      <c r="AG21" s="1">
        <f t="shared" si="14"/>
        <v>4</v>
      </c>
      <c r="AH21" s="1">
        <f t="shared" si="14"/>
        <v>3</v>
      </c>
    </row>
    <row r="22" spans="1:25" ht="12.75">
      <c r="A22" s="279" t="s">
        <v>31</v>
      </c>
      <c r="B22" s="100">
        <v>1</v>
      </c>
      <c r="C22" s="14" t="str">
        <f>IF(ISNONTEXT(T22),"",T22)</f>
        <v>Simon Hall</v>
      </c>
      <c r="D22" s="24">
        <v>88</v>
      </c>
      <c r="E22" s="32" t="s">
        <v>1601</v>
      </c>
      <c r="F22" s="13">
        <v>2</v>
      </c>
      <c r="G22" s="14" t="str">
        <f>IF(ISNONTEXT(X22),"",X22)</f>
        <v>James Houghton</v>
      </c>
      <c r="H22" s="24">
        <v>33</v>
      </c>
      <c r="I22" s="38" t="s">
        <v>1604</v>
      </c>
      <c r="J22" s="281">
        <f>IF(ISNUMBER(J26),J26,"")</f>
      </c>
      <c r="K22" s="281">
        <f aca="true" t="shared" si="15" ref="K22:Q22">IF(ISNUMBER(K26),K26,"")</f>
        <v>4</v>
      </c>
      <c r="L22" s="281">
        <f t="shared" si="15"/>
        <v>7</v>
      </c>
      <c r="M22" s="281">
        <f t="shared" si="15"/>
        <v>3</v>
      </c>
      <c r="N22" s="281">
        <f t="shared" si="15"/>
        <v>5</v>
      </c>
      <c r="O22" s="281">
        <f t="shared" si="15"/>
      </c>
      <c r="P22" s="281">
        <f t="shared" si="15"/>
        <v>6</v>
      </c>
      <c r="Q22" s="281">
        <f t="shared" si="15"/>
        <v>8</v>
      </c>
      <c r="R22" s="2"/>
      <c r="S22" s="2">
        <f>D22</f>
        <v>88</v>
      </c>
      <c r="T22" s="1" t="str">
        <f>HLOOKUP(S22,Athletes,U22,FALSE)</f>
        <v>Simon Hall</v>
      </c>
      <c r="U22" s="1">
        <f>R26</f>
        <v>8</v>
      </c>
      <c r="W22" s="2">
        <f>H22</f>
        <v>33</v>
      </c>
      <c r="X22" s="1" t="str">
        <f>HLOOKUP(W22,Athletes,Y22,FALSE)</f>
        <v>James Houghton</v>
      </c>
      <c r="Y22" s="1">
        <f>U22</f>
        <v>8</v>
      </c>
    </row>
    <row r="23" spans="1:25" ht="12.75">
      <c r="A23" s="280"/>
      <c r="B23" s="101">
        <v>3</v>
      </c>
      <c r="C23" s="16" t="str">
        <f>IF(ISNONTEXT(T23),"",T23)</f>
        <v>Stephen Gill</v>
      </c>
      <c r="D23" s="25">
        <v>77</v>
      </c>
      <c r="E23" s="33" t="s">
        <v>1602</v>
      </c>
      <c r="F23" s="15">
        <v>4</v>
      </c>
      <c r="G23" s="16" t="str">
        <f>IF(ISNONTEXT(X23),"",X23)</f>
        <v>John Muddeman</v>
      </c>
      <c r="H23" s="25">
        <v>55</v>
      </c>
      <c r="I23" s="39" t="s">
        <v>1605</v>
      </c>
      <c r="J23" s="281"/>
      <c r="K23" s="281"/>
      <c r="L23" s="281"/>
      <c r="M23" s="281"/>
      <c r="N23" s="281"/>
      <c r="O23" s="281"/>
      <c r="P23" s="281"/>
      <c r="Q23" s="281"/>
      <c r="R23" s="2"/>
      <c r="S23" s="2">
        <f>D23</f>
        <v>77</v>
      </c>
      <c r="T23" s="1" t="str">
        <f>HLOOKUP(S23,Athletes,U23,FALSE)</f>
        <v>Stephen Gill</v>
      </c>
      <c r="U23" s="1">
        <f>R26</f>
        <v>8</v>
      </c>
      <c r="W23" s="2">
        <f>H23</f>
        <v>55</v>
      </c>
      <c r="X23" s="1" t="str">
        <f>HLOOKUP(W23,Athletes,Y23,FALSE)</f>
        <v>John Muddeman</v>
      </c>
      <c r="Y23" s="1">
        <f>U23</f>
        <v>8</v>
      </c>
    </row>
    <row r="24" spans="1:25" ht="12.75">
      <c r="A24" s="280"/>
      <c r="B24" s="101">
        <v>5</v>
      </c>
      <c r="C24" s="16" t="str">
        <f>IF(ISNONTEXT(T24),"",T24)</f>
        <v>Christopher Shore</v>
      </c>
      <c r="D24" s="25">
        <v>22</v>
      </c>
      <c r="E24" s="33" t="s">
        <v>1603</v>
      </c>
      <c r="F24" s="15">
        <v>6</v>
      </c>
      <c r="G24" s="16" t="str">
        <f>IF(ISNONTEXT(X24),"",X24)</f>
        <v>Simon Wooldridge</v>
      </c>
      <c r="H24" s="25">
        <v>44</v>
      </c>
      <c r="I24" s="39" t="s">
        <v>1606</v>
      </c>
      <c r="J24" s="281"/>
      <c r="K24" s="281"/>
      <c r="L24" s="281"/>
      <c r="M24" s="281"/>
      <c r="N24" s="281"/>
      <c r="O24" s="281"/>
      <c r="P24" s="281"/>
      <c r="Q24" s="281"/>
      <c r="R24" s="2"/>
      <c r="S24" s="2">
        <f>D24</f>
        <v>22</v>
      </c>
      <c r="T24" s="1" t="str">
        <f>HLOOKUP(S24,Athletes,U24,FALSE)</f>
        <v>Christopher Shore</v>
      </c>
      <c r="U24" s="1">
        <f>R26</f>
        <v>8</v>
      </c>
      <c r="W24" s="2">
        <f>H24</f>
        <v>44</v>
      </c>
      <c r="X24" s="1" t="str">
        <f>HLOOKUP(W24,Athletes,Y24,FALSE)</f>
        <v>Simon Wooldridge</v>
      </c>
      <c r="Y24" s="1">
        <f>U24</f>
        <v>8</v>
      </c>
    </row>
    <row r="25" spans="1:25" ht="12.75">
      <c r="A25" s="98">
        <f>K78</f>
      </c>
      <c r="B25" s="102">
        <v>7</v>
      </c>
      <c r="C25" s="18">
        <f>IF(ISNONTEXT(T25),"",T25)</f>
      </c>
      <c r="D25" s="26"/>
      <c r="E25" s="34"/>
      <c r="F25" s="17">
        <v>8</v>
      </c>
      <c r="G25" s="18">
        <f>IF(ISNONTEXT(X25),"",X25)</f>
      </c>
      <c r="H25" s="26"/>
      <c r="I25" s="40"/>
      <c r="J25" s="281"/>
      <c r="K25" s="281"/>
      <c r="L25" s="281"/>
      <c r="M25" s="281"/>
      <c r="N25" s="281"/>
      <c r="O25" s="281"/>
      <c r="P25" s="281"/>
      <c r="Q25" s="281"/>
      <c r="R25" s="2"/>
      <c r="S25" s="2">
        <f>D25</f>
        <v>0</v>
      </c>
      <c r="T25" s="1" t="e">
        <f>HLOOKUP(S25,Athletes,U25,FALSE)</f>
        <v>#N/A</v>
      </c>
      <c r="U25" s="1">
        <f>R26</f>
        <v>8</v>
      </c>
      <c r="W25" s="2">
        <f>H25</f>
        <v>0</v>
      </c>
      <c r="X25" s="1" t="e">
        <f>HLOOKUP(W25,Athletes,Y25,FALSE)</f>
        <v>#N/A</v>
      </c>
      <c r="Y25" s="1">
        <f>U25</f>
        <v>8</v>
      </c>
    </row>
    <row r="26" spans="1:34" ht="12.75" hidden="1">
      <c r="A26" s="208"/>
      <c r="B26" s="103"/>
      <c r="C26" s="20">
        <f>IF(ISNONTEXT(T26),"",T26)</f>
      </c>
      <c r="D26" s="28"/>
      <c r="E26" s="35"/>
      <c r="F26" s="19"/>
      <c r="G26" s="20">
        <f>IF(ISNONTEXT(X26),"",X26)</f>
      </c>
      <c r="H26" s="28"/>
      <c r="I26" s="41"/>
      <c r="J26" s="11" t="e">
        <f aca="true" t="shared" si="16" ref="J26:Q26">HLOOKUP(J$41,$S26:$AH27,2,FALSE)</f>
        <v>#N/A</v>
      </c>
      <c r="K26" s="11">
        <f t="shared" si="16"/>
        <v>4</v>
      </c>
      <c r="L26" s="11">
        <f t="shared" si="16"/>
        <v>7</v>
      </c>
      <c r="M26" s="11">
        <f t="shared" si="16"/>
        <v>3</v>
      </c>
      <c r="N26" s="11">
        <f t="shared" si="16"/>
        <v>5</v>
      </c>
      <c r="O26" s="11" t="e">
        <f t="shared" si="16"/>
        <v>#N/A</v>
      </c>
      <c r="P26" s="11">
        <f t="shared" si="16"/>
        <v>6</v>
      </c>
      <c r="Q26" s="11">
        <f t="shared" si="16"/>
        <v>8</v>
      </c>
      <c r="R26" s="2">
        <v>8</v>
      </c>
      <c r="S26" s="2">
        <f>D22</f>
        <v>88</v>
      </c>
      <c r="T26" s="2">
        <f>H22</f>
        <v>33</v>
      </c>
      <c r="U26" s="2">
        <f>D23</f>
        <v>77</v>
      </c>
      <c r="V26" s="2">
        <f>H23</f>
        <v>55</v>
      </c>
      <c r="W26" s="2">
        <f>D24</f>
        <v>22</v>
      </c>
      <c r="X26" s="2">
        <f>H24</f>
        <v>44</v>
      </c>
      <c r="Y26" s="2">
        <f>D25</f>
        <v>0</v>
      </c>
      <c r="Z26" s="2">
        <f>H25</f>
        <v>0</v>
      </c>
      <c r="AA26" s="1">
        <f aca="true" t="shared" si="17" ref="AA26:AH26">HLOOKUP(S26,$J$40:$Y$41,2,FALSE)</f>
        <v>8</v>
      </c>
      <c r="AB26" s="1">
        <f t="shared" si="17"/>
        <v>3</v>
      </c>
      <c r="AC26" s="1">
        <f t="shared" si="17"/>
        <v>7</v>
      </c>
      <c r="AD26" s="1">
        <f t="shared" si="17"/>
        <v>5</v>
      </c>
      <c r="AE26" s="1">
        <f t="shared" si="17"/>
        <v>2</v>
      </c>
      <c r="AF26" s="1">
        <f t="shared" si="17"/>
        <v>4</v>
      </c>
      <c r="AG26" s="1" t="e">
        <f t="shared" si="17"/>
        <v>#N/A</v>
      </c>
      <c r="AH26" s="1" t="e">
        <f t="shared" si="17"/>
        <v>#N/A</v>
      </c>
    </row>
    <row r="27" spans="1:34" ht="12.75" hidden="1">
      <c r="A27" s="207"/>
      <c r="B27" s="104"/>
      <c r="C27" s="22"/>
      <c r="D27" s="29"/>
      <c r="E27" s="36"/>
      <c r="F27" s="21"/>
      <c r="G27" s="22"/>
      <c r="H27" s="29"/>
      <c r="I27" s="42"/>
      <c r="J27" s="11">
        <f>IF(LEFT(E22,1)="D",0,1)</f>
        <v>1</v>
      </c>
      <c r="K27" s="11">
        <f>IF(LEFT(I22,1)="D",0,1)</f>
        <v>1</v>
      </c>
      <c r="L27" s="11">
        <f>IF(LEFT(E23,1)="D",0,1)</f>
        <v>1</v>
      </c>
      <c r="M27" s="11">
        <f>IF(LEFT(I23,1)="D",0,1)</f>
        <v>1</v>
      </c>
      <c r="N27" s="11">
        <f>IF(LEFT(E24,1)="D",0,1)</f>
        <v>1</v>
      </c>
      <c r="O27" s="11">
        <f>IF(LEFT(I24,1)="D",0,1)</f>
        <v>1</v>
      </c>
      <c r="P27" s="11">
        <f>IF(LEFT(E25,1)="D",0,1)</f>
        <v>1</v>
      </c>
      <c r="Q27" s="11">
        <f>IF(LEFT(I25,1)="D",0,1)</f>
        <v>1</v>
      </c>
      <c r="S27" s="2">
        <f aca="true" t="shared" si="18" ref="S27:Z27">J$45*J27</f>
        <v>8</v>
      </c>
      <c r="T27" s="2">
        <f t="shared" si="18"/>
        <v>7</v>
      </c>
      <c r="U27" s="2">
        <f t="shared" si="18"/>
        <v>6</v>
      </c>
      <c r="V27" s="2">
        <f t="shared" si="18"/>
        <v>5</v>
      </c>
      <c r="W27" s="2">
        <f t="shared" si="18"/>
        <v>4</v>
      </c>
      <c r="X27" s="2">
        <f t="shared" si="18"/>
        <v>3</v>
      </c>
      <c r="Y27" s="2">
        <f t="shared" si="18"/>
        <v>2</v>
      </c>
      <c r="Z27" s="2">
        <f t="shared" si="18"/>
        <v>1</v>
      </c>
      <c r="AA27" s="1">
        <f aca="true" t="shared" si="19" ref="AA27:AH27">S27</f>
        <v>8</v>
      </c>
      <c r="AB27" s="1">
        <f t="shared" si="19"/>
        <v>7</v>
      </c>
      <c r="AC27" s="1">
        <f t="shared" si="19"/>
        <v>6</v>
      </c>
      <c r="AD27" s="1">
        <f t="shared" si="19"/>
        <v>5</v>
      </c>
      <c r="AE27" s="1">
        <f t="shared" si="19"/>
        <v>4</v>
      </c>
      <c r="AF27" s="1">
        <f t="shared" si="19"/>
        <v>3</v>
      </c>
      <c r="AG27" s="1">
        <f t="shared" si="19"/>
        <v>2</v>
      </c>
      <c r="AH27" s="1">
        <f t="shared" si="19"/>
        <v>1</v>
      </c>
    </row>
    <row r="28" spans="1:25" ht="12.75">
      <c r="A28" s="279" t="s">
        <v>32</v>
      </c>
      <c r="B28" s="13">
        <v>1</v>
      </c>
      <c r="C28" s="14" t="str">
        <f>IF(ISNONTEXT(T28),"",T28)</f>
        <v>Jamie Gill</v>
      </c>
      <c r="D28" s="24">
        <v>3</v>
      </c>
      <c r="E28" s="32" t="s">
        <v>1622</v>
      </c>
      <c r="F28" s="13">
        <v>2</v>
      </c>
      <c r="G28" s="14" t="str">
        <f>IF(ISNONTEXT(X28),"",X28)</f>
        <v>Shem Nelson</v>
      </c>
      <c r="H28" s="24">
        <v>1</v>
      </c>
      <c r="I28" s="38" t="s">
        <v>1626</v>
      </c>
      <c r="J28" s="281">
        <f>IF(ISNUMBER(J32),J32,"")</f>
        <v>9</v>
      </c>
      <c r="K28" s="281">
        <f aca="true" t="shared" si="20" ref="K28:Q28">IF(ISNUMBER(K32),K32,"")</f>
        <v>5</v>
      </c>
      <c r="L28" s="281">
        <f t="shared" si="20"/>
        <v>10</v>
      </c>
      <c r="M28" s="281">
        <f t="shared" si="20"/>
        <v>3</v>
      </c>
      <c r="N28" s="281">
        <f t="shared" si="20"/>
        <v>4</v>
      </c>
      <c r="O28" s="281">
        <f t="shared" si="20"/>
        <v>7</v>
      </c>
      <c r="P28" s="281">
        <f t="shared" si="20"/>
        <v>6</v>
      </c>
      <c r="Q28" s="281">
        <f t="shared" si="20"/>
        <v>8</v>
      </c>
      <c r="R28" s="2"/>
      <c r="S28" s="2">
        <f>D28</f>
        <v>3</v>
      </c>
      <c r="T28" s="1" t="str">
        <f>HLOOKUP(S28,Athletes,U28,FALSE)</f>
        <v>Jamie Gill</v>
      </c>
      <c r="U28" s="1">
        <f>R32</f>
        <v>6</v>
      </c>
      <c r="W28" s="2">
        <f>H28</f>
        <v>1</v>
      </c>
      <c r="X28" s="1" t="str">
        <f>HLOOKUP(W28,Athletes,Y28,FALSE)</f>
        <v>Shem Nelson</v>
      </c>
      <c r="Y28" s="1">
        <f>U28</f>
        <v>6</v>
      </c>
    </row>
    <row r="29" spans="1:25" ht="12.75">
      <c r="A29" s="280"/>
      <c r="B29" s="15">
        <v>3</v>
      </c>
      <c r="C29" s="16" t="str">
        <f>IF(ISNONTEXT(T29),"",T29)</f>
        <v>Greg Richards</v>
      </c>
      <c r="D29" s="25">
        <v>8</v>
      </c>
      <c r="E29" s="33" t="s">
        <v>1623</v>
      </c>
      <c r="F29" s="15">
        <v>4</v>
      </c>
      <c r="G29" s="16" t="str">
        <f>IF(ISNONTEXT(X29),"",X29)</f>
        <v>Martin White</v>
      </c>
      <c r="H29" s="25">
        <v>6</v>
      </c>
      <c r="I29" s="39" t="s">
        <v>1627</v>
      </c>
      <c r="J29" s="281"/>
      <c r="K29" s="281"/>
      <c r="L29" s="281"/>
      <c r="M29" s="281"/>
      <c r="N29" s="281"/>
      <c r="O29" s="281"/>
      <c r="P29" s="281"/>
      <c r="Q29" s="281"/>
      <c r="R29" s="2"/>
      <c r="S29" s="2">
        <f>D29</f>
        <v>8</v>
      </c>
      <c r="T29" s="1" t="str">
        <f>HLOOKUP(S29,Athletes,U29,FALSE)</f>
        <v>Greg Richards</v>
      </c>
      <c r="U29" s="1">
        <f>R32</f>
        <v>6</v>
      </c>
      <c r="W29" s="2">
        <f>H29</f>
        <v>6</v>
      </c>
      <c r="X29" s="1" t="str">
        <f>HLOOKUP(W29,Athletes,Y29,FALSE)</f>
        <v>Martin White</v>
      </c>
      <c r="Y29" s="1">
        <f>U29</f>
        <v>6</v>
      </c>
    </row>
    <row r="30" spans="1:25" ht="12.75">
      <c r="A30" s="280"/>
      <c r="B30" s="15">
        <v>5</v>
      </c>
      <c r="C30" s="16" t="str">
        <f>IF(ISNONTEXT(T30),"",T30)</f>
        <v>Jason Bale</v>
      </c>
      <c r="D30" s="25">
        <v>7</v>
      </c>
      <c r="E30" s="33" t="s">
        <v>1624</v>
      </c>
      <c r="F30" s="15">
        <v>6</v>
      </c>
      <c r="G30" s="16" t="str">
        <f>IF(ISNONTEXT(X30),"",X30)</f>
        <v>Jamie Fletcher</v>
      </c>
      <c r="H30" s="25">
        <v>2</v>
      </c>
      <c r="I30" s="39" t="s">
        <v>1625</v>
      </c>
      <c r="J30" s="281"/>
      <c r="K30" s="281"/>
      <c r="L30" s="281"/>
      <c r="M30" s="281"/>
      <c r="N30" s="281"/>
      <c r="O30" s="281"/>
      <c r="P30" s="281"/>
      <c r="Q30" s="281"/>
      <c r="R30" s="2"/>
      <c r="S30" s="2">
        <f>D30</f>
        <v>7</v>
      </c>
      <c r="T30" s="1" t="str">
        <f>HLOOKUP(S30,Athletes,U30,FALSE)</f>
        <v>Jason Bale</v>
      </c>
      <c r="U30" s="1">
        <f>R32</f>
        <v>6</v>
      </c>
      <c r="W30" s="2">
        <f>H30</f>
        <v>2</v>
      </c>
      <c r="X30" s="1" t="str">
        <f>HLOOKUP(W30,Athletes,Y30,FALSE)</f>
        <v>Jamie Fletcher</v>
      </c>
      <c r="Y30" s="1">
        <f>U30</f>
        <v>6</v>
      </c>
    </row>
    <row r="31" spans="1:25" ht="12.75">
      <c r="A31" s="98">
        <f>K84</f>
      </c>
      <c r="B31" s="17">
        <v>7</v>
      </c>
      <c r="C31" s="18" t="str">
        <f>IF(ISNONTEXT(T31),"",T31)</f>
        <v>Steven Dealtry</v>
      </c>
      <c r="D31" s="26">
        <v>5</v>
      </c>
      <c r="E31" s="34" t="s">
        <v>1625</v>
      </c>
      <c r="F31" s="17">
        <v>8</v>
      </c>
      <c r="G31" s="18" t="str">
        <f>IF(ISNONTEXT(X31),"",X31)</f>
        <v>David Lowe</v>
      </c>
      <c r="H31" s="26">
        <v>4</v>
      </c>
      <c r="I31" s="40" t="s">
        <v>1628</v>
      </c>
      <c r="J31" s="281"/>
      <c r="K31" s="281"/>
      <c r="L31" s="281"/>
      <c r="M31" s="281"/>
      <c r="N31" s="281"/>
      <c r="O31" s="281"/>
      <c r="P31" s="281"/>
      <c r="Q31" s="281"/>
      <c r="R31" s="2"/>
      <c r="S31" s="2">
        <f>D31</f>
        <v>5</v>
      </c>
      <c r="T31" s="1" t="str">
        <f>HLOOKUP(S31,Athletes,U31,FALSE)</f>
        <v>Steven Dealtry</v>
      </c>
      <c r="U31" s="1">
        <f>R32</f>
        <v>6</v>
      </c>
      <c r="W31" s="2">
        <f>H31</f>
        <v>4</v>
      </c>
      <c r="X31" s="1" t="str">
        <f>HLOOKUP(W31,Athletes,Y31,FALSE)</f>
        <v>David Lowe</v>
      </c>
      <c r="Y31" s="1">
        <f>U31</f>
        <v>6</v>
      </c>
    </row>
    <row r="32" spans="1:34" ht="12.75" hidden="1">
      <c r="A32" s="208"/>
      <c r="B32" s="204"/>
      <c r="C32" s="171"/>
      <c r="D32" s="172"/>
      <c r="E32" s="173"/>
      <c r="F32" s="170"/>
      <c r="G32" s="171"/>
      <c r="H32" s="172"/>
      <c r="I32" s="174"/>
      <c r="J32" s="11">
        <f>HLOOKUP(J$40,$S32:$AH33,2,FALSE)</f>
        <v>9</v>
      </c>
      <c r="K32" s="11">
        <f>HLOOKUP(K$40,$S32:$AH33,2,FALSE)</f>
        <v>5</v>
      </c>
      <c r="L32" s="11">
        <f aca="true" t="shared" si="21" ref="L32:Q32">HLOOKUP(L$40,$S32:$AH33,2,FALSE)</f>
        <v>10</v>
      </c>
      <c r="M32" s="11">
        <f t="shared" si="21"/>
        <v>3</v>
      </c>
      <c r="N32" s="11">
        <f t="shared" si="21"/>
        <v>4</v>
      </c>
      <c r="O32" s="11">
        <f t="shared" si="21"/>
        <v>7</v>
      </c>
      <c r="P32" s="11">
        <f t="shared" si="21"/>
        <v>6</v>
      </c>
      <c r="Q32" s="11">
        <f t="shared" si="21"/>
        <v>8</v>
      </c>
      <c r="R32" s="2">
        <v>6</v>
      </c>
      <c r="S32" s="2">
        <f>D28</f>
        <v>3</v>
      </c>
      <c r="T32" s="2">
        <f>H28</f>
        <v>1</v>
      </c>
      <c r="U32" s="2">
        <f>D29</f>
        <v>8</v>
      </c>
      <c r="V32" s="2">
        <f>H29</f>
        <v>6</v>
      </c>
      <c r="W32" s="2">
        <f>D30</f>
        <v>7</v>
      </c>
      <c r="X32" s="2">
        <f>H30</f>
        <v>2</v>
      </c>
      <c r="Y32" s="2">
        <f>D31</f>
        <v>5</v>
      </c>
      <c r="Z32" s="2">
        <f>H31</f>
        <v>4</v>
      </c>
      <c r="AA32" s="1">
        <f aca="true" t="shared" si="22" ref="AA32:AH32">HLOOKUP(S32,$J$40:$Y$41,2,FALSE)</f>
        <v>33</v>
      </c>
      <c r="AB32" s="1">
        <f t="shared" si="22"/>
        <v>11</v>
      </c>
      <c r="AC32" s="1">
        <f t="shared" si="22"/>
        <v>88</v>
      </c>
      <c r="AD32" s="1">
        <f t="shared" si="22"/>
        <v>66</v>
      </c>
      <c r="AE32" s="1">
        <f t="shared" si="22"/>
        <v>77</v>
      </c>
      <c r="AF32" s="1">
        <f t="shared" si="22"/>
        <v>22</v>
      </c>
      <c r="AG32" s="1">
        <f t="shared" si="22"/>
        <v>55</v>
      </c>
      <c r="AH32" s="1">
        <f t="shared" si="22"/>
        <v>44</v>
      </c>
    </row>
    <row r="33" spans="1:34" ht="12.75" hidden="1">
      <c r="A33" s="207"/>
      <c r="B33" s="205"/>
      <c r="C33" s="201"/>
      <c r="D33" s="203"/>
      <c r="E33" s="36"/>
      <c r="F33" s="175"/>
      <c r="G33" s="202"/>
      <c r="H33" s="203"/>
      <c r="I33" s="42"/>
      <c r="J33" s="11">
        <f>IF(LEFT(E28,1)="D",0,1)</f>
        <v>1</v>
      </c>
      <c r="K33" s="11">
        <f>IF(LEFT(I28,1)="D",0,1)</f>
        <v>1</v>
      </c>
      <c r="L33" s="11">
        <f>IF(LEFT(E29,1)="D",0,1)</f>
        <v>1</v>
      </c>
      <c r="M33" s="11">
        <f>IF(LEFT(I29,1)="D",0,1)</f>
        <v>1</v>
      </c>
      <c r="N33" s="11">
        <f>IF(LEFT(E30,1)="D",0,1)</f>
        <v>1</v>
      </c>
      <c r="O33" s="11">
        <f>IF(LEFT(I30,1)="D",0,1)</f>
        <v>1</v>
      </c>
      <c r="P33" s="11">
        <f>IF(LEFT(E31,1)="D",0,1)</f>
        <v>1</v>
      </c>
      <c r="Q33" s="11">
        <f>IF(LEFT(I31,1)="D",0,1)</f>
        <v>1</v>
      </c>
      <c r="S33" s="2">
        <f aca="true" t="shared" si="23" ref="S33:Z33">J$44*J33</f>
        <v>10</v>
      </c>
      <c r="T33" s="2">
        <f t="shared" si="23"/>
        <v>9</v>
      </c>
      <c r="U33" s="2">
        <f t="shared" si="23"/>
        <v>8</v>
      </c>
      <c r="V33" s="2">
        <f t="shared" si="23"/>
        <v>7</v>
      </c>
      <c r="W33" s="2">
        <f t="shared" si="23"/>
        <v>6</v>
      </c>
      <c r="X33" s="2">
        <f t="shared" si="23"/>
        <v>5</v>
      </c>
      <c r="Y33" s="2">
        <f t="shared" si="23"/>
        <v>4</v>
      </c>
      <c r="Z33" s="2">
        <f t="shared" si="23"/>
        <v>3</v>
      </c>
      <c r="AA33" s="1">
        <f aca="true" t="shared" si="24" ref="AA33:AH33">S33</f>
        <v>10</v>
      </c>
      <c r="AB33" s="1">
        <f t="shared" si="24"/>
        <v>9</v>
      </c>
      <c r="AC33" s="1">
        <f t="shared" si="24"/>
        <v>8</v>
      </c>
      <c r="AD33" s="1">
        <f t="shared" si="24"/>
        <v>7</v>
      </c>
      <c r="AE33" s="1">
        <f t="shared" si="24"/>
        <v>6</v>
      </c>
      <c r="AF33" s="1">
        <f t="shared" si="24"/>
        <v>5</v>
      </c>
      <c r="AG33" s="1">
        <f t="shared" si="24"/>
        <v>4</v>
      </c>
      <c r="AH33" s="1">
        <f t="shared" si="24"/>
        <v>3</v>
      </c>
    </row>
    <row r="34" spans="1:25" ht="12.75">
      <c r="A34" s="279" t="s">
        <v>33</v>
      </c>
      <c r="B34" s="15">
        <v>1</v>
      </c>
      <c r="C34" s="16" t="str">
        <f>IF(ISNONTEXT(T34),"",T34)</f>
        <v>Paul Wright</v>
      </c>
      <c r="D34" s="25">
        <v>66</v>
      </c>
      <c r="E34" s="33" t="s">
        <v>1629</v>
      </c>
      <c r="F34" s="15">
        <v>2</v>
      </c>
      <c r="G34" s="16" t="str">
        <f>IF(ISNONTEXT(X34),"",X34)</f>
        <v>Jonathan Biddle</v>
      </c>
      <c r="H34" s="25">
        <v>33</v>
      </c>
      <c r="I34" s="39" t="s">
        <v>1630</v>
      </c>
      <c r="J34" s="281">
        <f>IF(ISNUMBER(J38),J38,"")</f>
        <v>4</v>
      </c>
      <c r="K34" s="281">
        <f aca="true" t="shared" si="25" ref="K34:Q34">IF(ISNUMBER(K38),K38,"")</f>
        <v>2</v>
      </c>
      <c r="L34" s="281">
        <f t="shared" si="25"/>
        <v>7</v>
      </c>
      <c r="M34" s="281">
        <f t="shared" si="25"/>
        <v>3</v>
      </c>
      <c r="N34" s="281">
        <f t="shared" si="25"/>
        <v>1</v>
      </c>
      <c r="O34" s="281">
        <f t="shared" si="25"/>
        <v>8</v>
      </c>
      <c r="P34" s="281">
        <f t="shared" si="25"/>
        <v>6</v>
      </c>
      <c r="Q34" s="281">
        <f t="shared" si="25"/>
        <v>5</v>
      </c>
      <c r="R34" s="2"/>
      <c r="S34" s="2">
        <f>D34</f>
        <v>66</v>
      </c>
      <c r="T34" s="1" t="str">
        <f>HLOOKUP(S34,Athletes,U34,FALSE)</f>
        <v>Paul Wright</v>
      </c>
      <c r="U34" s="1">
        <f>R38</f>
        <v>6</v>
      </c>
      <c r="W34" s="2">
        <f>H34</f>
        <v>33</v>
      </c>
      <c r="X34" s="1" t="str">
        <f>HLOOKUP(W34,Athletes,Y34,FALSE)</f>
        <v>Jonathan Biddle</v>
      </c>
      <c r="Y34" s="1">
        <f>U34</f>
        <v>6</v>
      </c>
    </row>
    <row r="35" spans="1:25" ht="12.75">
      <c r="A35" s="280"/>
      <c r="B35" s="15">
        <v>3</v>
      </c>
      <c r="C35" s="16" t="str">
        <f>IF(ISNONTEXT(T35),"",T35)</f>
        <v>John Bell</v>
      </c>
      <c r="D35" s="25">
        <v>77</v>
      </c>
      <c r="E35" s="33" t="s">
        <v>1630</v>
      </c>
      <c r="F35" s="15">
        <v>4</v>
      </c>
      <c r="G35" s="16" t="str">
        <f>IF(ISNONTEXT(X35),"",X35)</f>
        <v>Nicholas Spargo</v>
      </c>
      <c r="H35" s="25">
        <v>88</v>
      </c>
      <c r="I35" s="39" t="s">
        <v>1633</v>
      </c>
      <c r="J35" s="281"/>
      <c r="K35" s="281"/>
      <c r="L35" s="281"/>
      <c r="M35" s="281"/>
      <c r="N35" s="281"/>
      <c r="O35" s="281"/>
      <c r="P35" s="281"/>
      <c r="Q35" s="281"/>
      <c r="R35" s="2"/>
      <c r="S35" s="2">
        <f>D35</f>
        <v>77</v>
      </c>
      <c r="T35" s="1" t="str">
        <f>HLOOKUP(S35,Athletes,U35,FALSE)</f>
        <v>John Bell</v>
      </c>
      <c r="U35" s="1">
        <f>R38</f>
        <v>6</v>
      </c>
      <c r="W35" s="2">
        <f>H35</f>
        <v>88</v>
      </c>
      <c r="X35" s="1" t="str">
        <f>HLOOKUP(W35,Athletes,Y35,FALSE)</f>
        <v>Nicholas Spargo</v>
      </c>
      <c r="Y35" s="1">
        <f>U35</f>
        <v>6</v>
      </c>
    </row>
    <row r="36" spans="1:25" ht="12.75">
      <c r="A36" s="280"/>
      <c r="B36" s="15">
        <v>5</v>
      </c>
      <c r="C36" s="16" t="str">
        <f>IF(ISNONTEXT(T36),"",T36)</f>
        <v>Harry Ashby</v>
      </c>
      <c r="D36" s="25">
        <v>11</v>
      </c>
      <c r="E36" s="33" t="s">
        <v>1631</v>
      </c>
      <c r="F36" s="15">
        <v>6</v>
      </c>
      <c r="G36" s="16" t="str">
        <f>IF(ISNONTEXT(X36),"",X36)</f>
        <v>Trevor Buckley</v>
      </c>
      <c r="H36" s="25">
        <v>44</v>
      </c>
      <c r="I36" s="39" t="s">
        <v>1634</v>
      </c>
      <c r="J36" s="281"/>
      <c r="K36" s="281"/>
      <c r="L36" s="281"/>
      <c r="M36" s="281"/>
      <c r="N36" s="281"/>
      <c r="O36" s="281"/>
      <c r="P36" s="281"/>
      <c r="Q36" s="281"/>
      <c r="R36" s="2"/>
      <c r="S36" s="2">
        <f>D36</f>
        <v>11</v>
      </c>
      <c r="T36" s="1" t="str">
        <f>HLOOKUP(S36,Athletes,U36,FALSE)</f>
        <v>Harry Ashby</v>
      </c>
      <c r="U36" s="1">
        <f>R38</f>
        <v>6</v>
      </c>
      <c r="W36" s="2">
        <f>H36</f>
        <v>44</v>
      </c>
      <c r="X36" s="1" t="str">
        <f>HLOOKUP(W36,Athletes,Y36,FALSE)</f>
        <v>Trevor Buckley</v>
      </c>
      <c r="Y36" s="1">
        <f>U36</f>
        <v>6</v>
      </c>
    </row>
    <row r="37" spans="1:25" ht="12.75">
      <c r="A37" s="98">
        <f>K90</f>
      </c>
      <c r="B37" s="17">
        <v>7</v>
      </c>
      <c r="C37" s="18" t="str">
        <f>IF(ISNONTEXT(T37),"",T37)</f>
        <v>Jonathan Farmer</v>
      </c>
      <c r="D37" s="26">
        <v>22</v>
      </c>
      <c r="E37" s="34" t="s">
        <v>1632</v>
      </c>
      <c r="F37" s="17">
        <v>8</v>
      </c>
      <c r="G37" s="18" t="str">
        <f>IF(ISNONTEXT(X37),"",X37)</f>
        <v>Darren Woodward</v>
      </c>
      <c r="H37" s="26">
        <v>55</v>
      </c>
      <c r="I37" s="40" t="s">
        <v>1635</v>
      </c>
      <c r="J37" s="281"/>
      <c r="K37" s="281"/>
      <c r="L37" s="281"/>
      <c r="M37" s="281"/>
      <c r="N37" s="281"/>
      <c r="O37" s="281"/>
      <c r="P37" s="281"/>
      <c r="Q37" s="281"/>
      <c r="R37" s="2"/>
      <c r="S37" s="2">
        <f>D37</f>
        <v>22</v>
      </c>
      <c r="T37" s="1" t="str">
        <f>HLOOKUP(S37,Athletes,U37,FALSE)</f>
        <v>Jonathan Farmer</v>
      </c>
      <c r="U37" s="1">
        <f>R38</f>
        <v>6</v>
      </c>
      <c r="W37" s="2">
        <f>H37</f>
        <v>55</v>
      </c>
      <c r="X37" s="1" t="str">
        <f>HLOOKUP(W37,Athletes,Y37,FALSE)</f>
        <v>Darren Woodward</v>
      </c>
      <c r="Y37" s="1">
        <f>U37</f>
        <v>6</v>
      </c>
    </row>
    <row r="38" spans="1:34" ht="12.75" hidden="1">
      <c r="A38" s="206"/>
      <c r="B38" s="103"/>
      <c r="C38" s="20">
        <f>IF(ISNONTEXT(T38),"",T38)</f>
      </c>
      <c r="D38" s="28"/>
      <c r="E38" s="35"/>
      <c r="F38" s="19"/>
      <c r="G38" s="20">
        <f>IF(ISNONTEXT(X38),"",X38)</f>
      </c>
      <c r="H38" s="28"/>
      <c r="I38" s="41"/>
      <c r="J38" s="11">
        <f aca="true" t="shared" si="26" ref="J38:Q38">HLOOKUP(J$41,$S38:$AH39,2,FALSE)</f>
        <v>4</v>
      </c>
      <c r="K38" s="11">
        <f t="shared" si="26"/>
        <v>2</v>
      </c>
      <c r="L38" s="11">
        <f t="shared" si="26"/>
        <v>7</v>
      </c>
      <c r="M38" s="11">
        <f t="shared" si="26"/>
        <v>3</v>
      </c>
      <c r="N38" s="11">
        <f t="shared" si="26"/>
        <v>1</v>
      </c>
      <c r="O38" s="11">
        <f t="shared" si="26"/>
        <v>8</v>
      </c>
      <c r="P38" s="11">
        <f t="shared" si="26"/>
        <v>6</v>
      </c>
      <c r="Q38" s="11">
        <f t="shared" si="26"/>
        <v>5</v>
      </c>
      <c r="R38" s="2">
        <v>6</v>
      </c>
      <c r="S38" s="2">
        <f>D34</f>
        <v>66</v>
      </c>
      <c r="T38" s="2">
        <f>H34</f>
        <v>33</v>
      </c>
      <c r="U38" s="2">
        <f>D35</f>
        <v>77</v>
      </c>
      <c r="V38" s="2">
        <f>H35</f>
        <v>88</v>
      </c>
      <c r="W38" s="2">
        <f>D36</f>
        <v>11</v>
      </c>
      <c r="X38" s="2">
        <f>H36</f>
        <v>44</v>
      </c>
      <c r="Y38" s="2">
        <f>D37</f>
        <v>22</v>
      </c>
      <c r="Z38" s="2">
        <f>H37</f>
        <v>55</v>
      </c>
      <c r="AA38" s="1">
        <f aca="true" t="shared" si="27" ref="AA38:AH38">HLOOKUP(S38,$J$40:$Y$41,2,FALSE)</f>
        <v>6</v>
      </c>
      <c r="AB38" s="1">
        <f t="shared" si="27"/>
        <v>3</v>
      </c>
      <c r="AC38" s="1">
        <f t="shared" si="27"/>
        <v>7</v>
      </c>
      <c r="AD38" s="1">
        <f t="shared" si="27"/>
        <v>8</v>
      </c>
      <c r="AE38" s="1">
        <f t="shared" si="27"/>
        <v>1</v>
      </c>
      <c r="AF38" s="1">
        <f t="shared" si="27"/>
        <v>4</v>
      </c>
      <c r="AG38" s="1">
        <f t="shared" si="27"/>
        <v>2</v>
      </c>
      <c r="AH38" s="1">
        <f t="shared" si="27"/>
        <v>5</v>
      </c>
    </row>
    <row r="39" spans="1:34" ht="12.75" hidden="1">
      <c r="A39" s="207"/>
      <c r="B39" s="104"/>
      <c r="C39" s="22"/>
      <c r="D39" s="29"/>
      <c r="E39" s="36"/>
      <c r="F39" s="21"/>
      <c r="G39" s="22"/>
      <c r="H39" s="29"/>
      <c r="I39" s="42"/>
      <c r="J39" s="11">
        <f>IF(LEFT(E34,1)="D",0,1)</f>
        <v>1</v>
      </c>
      <c r="K39" s="11">
        <f>IF(LEFT(I34,1)="D",0,1)</f>
        <v>1</v>
      </c>
      <c r="L39" s="11">
        <f>IF(LEFT(E35,1)="D",0,1)</f>
        <v>1</v>
      </c>
      <c r="M39" s="11">
        <f>IF(LEFT(I35,1)="D",0,1)</f>
        <v>1</v>
      </c>
      <c r="N39" s="11">
        <f>IF(LEFT(E36,1)="D",0,1)</f>
        <v>1</v>
      </c>
      <c r="O39" s="11">
        <f>IF(LEFT(I36,1)="D",0,1)</f>
        <v>1</v>
      </c>
      <c r="P39" s="11">
        <f>IF(LEFT(E37,1)="D",0,1)</f>
        <v>1</v>
      </c>
      <c r="Q39" s="11">
        <f>IF(LEFT(I37,1)="D",0,1)</f>
        <v>1</v>
      </c>
      <c r="S39" s="2">
        <f aca="true" t="shared" si="28" ref="S39:Z39">J$45*J39</f>
        <v>8</v>
      </c>
      <c r="T39" s="2">
        <f t="shared" si="28"/>
        <v>7</v>
      </c>
      <c r="U39" s="2">
        <f t="shared" si="28"/>
        <v>6</v>
      </c>
      <c r="V39" s="2">
        <f t="shared" si="28"/>
        <v>5</v>
      </c>
      <c r="W39" s="2">
        <f t="shared" si="28"/>
        <v>4</v>
      </c>
      <c r="X39" s="2">
        <f t="shared" si="28"/>
        <v>3</v>
      </c>
      <c r="Y39" s="2">
        <f t="shared" si="28"/>
        <v>2</v>
      </c>
      <c r="Z39" s="2">
        <f t="shared" si="28"/>
        <v>1</v>
      </c>
      <c r="AA39" s="1">
        <f aca="true" t="shared" si="29" ref="AA39:AH39">S39</f>
        <v>8</v>
      </c>
      <c r="AB39" s="1">
        <f t="shared" si="29"/>
        <v>7</v>
      </c>
      <c r="AC39" s="1">
        <f t="shared" si="29"/>
        <v>6</v>
      </c>
      <c r="AD39" s="1">
        <f t="shared" si="29"/>
        <v>5</v>
      </c>
      <c r="AE39" s="1">
        <f t="shared" si="29"/>
        <v>4</v>
      </c>
      <c r="AF39" s="1">
        <f t="shared" si="29"/>
        <v>3</v>
      </c>
      <c r="AG39" s="1">
        <f t="shared" si="29"/>
        <v>2</v>
      </c>
      <c r="AH39" s="1">
        <f t="shared" si="29"/>
        <v>1</v>
      </c>
    </row>
    <row r="40" spans="9:25" ht="12.75" hidden="1">
      <c r="I40" s="1" t="s">
        <v>25</v>
      </c>
      <c r="J40" s="2">
        <f>Teams!B4</f>
        <v>1</v>
      </c>
      <c r="K40" s="2">
        <f>Teams!B5</f>
        <v>2</v>
      </c>
      <c r="L40" s="2">
        <f>Teams!B6</f>
        <v>3</v>
      </c>
      <c r="M40" s="2">
        <f>Teams!B7</f>
        <v>4</v>
      </c>
      <c r="N40" s="2">
        <f>Teams!B8</f>
        <v>5</v>
      </c>
      <c r="O40" s="2">
        <f>Teams!B9</f>
        <v>6</v>
      </c>
      <c r="P40" s="2">
        <f>Teams!B10</f>
        <v>7</v>
      </c>
      <c r="Q40" s="2">
        <f>Teams!B11</f>
        <v>8</v>
      </c>
      <c r="R40" s="1">
        <f>J41</f>
        <v>11</v>
      </c>
      <c r="S40" s="1">
        <f aca="true" t="shared" si="30" ref="S40:Y40">K41</f>
        <v>22</v>
      </c>
      <c r="T40" s="1">
        <f t="shared" si="30"/>
        <v>33</v>
      </c>
      <c r="U40" s="1">
        <f t="shared" si="30"/>
        <v>44</v>
      </c>
      <c r="V40" s="1">
        <f t="shared" si="30"/>
        <v>55</v>
      </c>
      <c r="W40" s="1">
        <f t="shared" si="30"/>
        <v>66</v>
      </c>
      <c r="X40" s="1">
        <f t="shared" si="30"/>
        <v>77</v>
      </c>
      <c r="Y40" s="1">
        <f t="shared" si="30"/>
        <v>88</v>
      </c>
    </row>
    <row r="41" spans="9:25" ht="12.75" hidden="1">
      <c r="I41" s="1" t="s">
        <v>26</v>
      </c>
      <c r="J41" s="2">
        <f>Teams!C4</f>
        <v>11</v>
      </c>
      <c r="K41" s="2">
        <f>Teams!C5</f>
        <v>22</v>
      </c>
      <c r="L41" s="2">
        <f>Teams!C6</f>
        <v>33</v>
      </c>
      <c r="M41" s="2">
        <f>Teams!C7</f>
        <v>44</v>
      </c>
      <c r="N41" s="2">
        <f>Teams!C8</f>
        <v>55</v>
      </c>
      <c r="O41" s="2">
        <f>Teams!C9</f>
        <v>66</v>
      </c>
      <c r="P41" s="2">
        <f>Teams!C10</f>
        <v>77</v>
      </c>
      <c r="Q41" s="2">
        <f>Teams!C11</f>
        <v>88</v>
      </c>
      <c r="R41" s="1">
        <f>J40</f>
        <v>1</v>
      </c>
      <c r="S41" s="1">
        <f aca="true" t="shared" si="31" ref="S41:Y41">K40</f>
        <v>2</v>
      </c>
      <c r="T41" s="1">
        <f t="shared" si="31"/>
        <v>3</v>
      </c>
      <c r="U41" s="1">
        <f t="shared" si="31"/>
        <v>4</v>
      </c>
      <c r="V41" s="1">
        <f t="shared" si="31"/>
        <v>5</v>
      </c>
      <c r="W41" s="1">
        <f t="shared" si="31"/>
        <v>6</v>
      </c>
      <c r="X41" s="1">
        <f t="shared" si="31"/>
        <v>7</v>
      </c>
      <c r="Y41" s="1">
        <f t="shared" si="31"/>
        <v>8</v>
      </c>
    </row>
    <row r="42" spans="10:17" ht="12.75" hidden="1">
      <c r="J42" s="2"/>
      <c r="K42" s="2"/>
      <c r="L42" s="2"/>
      <c r="M42" s="2"/>
      <c r="N42" s="2"/>
      <c r="O42" s="2"/>
      <c r="P42" s="2"/>
      <c r="Q42" s="2"/>
    </row>
    <row r="43" spans="9:17" ht="12.75" hidden="1">
      <c r="I43" s="1" t="s">
        <v>3</v>
      </c>
      <c r="J43" s="2">
        <v>1</v>
      </c>
      <c r="K43" s="2">
        <v>2</v>
      </c>
      <c r="L43" s="2">
        <v>3</v>
      </c>
      <c r="M43" s="2">
        <v>4</v>
      </c>
      <c r="N43" s="2">
        <v>5</v>
      </c>
      <c r="O43" s="2">
        <v>6</v>
      </c>
      <c r="P43" s="2">
        <v>7</v>
      </c>
      <c r="Q43" s="2">
        <v>8</v>
      </c>
    </row>
    <row r="44" spans="9:17" ht="12.75" hidden="1">
      <c r="I44" s="1" t="s">
        <v>28</v>
      </c>
      <c r="J44" s="2">
        <f>Teams!B15</f>
        <v>10</v>
      </c>
      <c r="K44" s="2">
        <f>Teams!B16</f>
        <v>9</v>
      </c>
      <c r="L44" s="2">
        <f>Teams!B17</f>
        <v>8</v>
      </c>
      <c r="M44" s="2">
        <f>Teams!B18</f>
        <v>7</v>
      </c>
      <c r="N44" s="2">
        <f>Teams!B19</f>
        <v>6</v>
      </c>
      <c r="O44" s="2">
        <f>Teams!B20</f>
        <v>5</v>
      </c>
      <c r="P44" s="2">
        <f>Teams!B21</f>
        <v>4</v>
      </c>
      <c r="Q44" s="2">
        <f>Teams!B22</f>
        <v>3</v>
      </c>
    </row>
    <row r="45" spans="9:17" ht="12.75" hidden="1">
      <c r="I45" s="1" t="s">
        <v>29</v>
      </c>
      <c r="J45" s="2">
        <f>Teams!C15</f>
        <v>8</v>
      </c>
      <c r="K45" s="2">
        <f>Teams!C16</f>
        <v>7</v>
      </c>
      <c r="L45" s="2">
        <f>Teams!C17</f>
        <v>6</v>
      </c>
      <c r="M45" s="2">
        <f>Teams!C18</f>
        <v>5</v>
      </c>
      <c r="N45" s="2">
        <f>Teams!C19</f>
        <v>4</v>
      </c>
      <c r="O45" s="2">
        <f>Teams!C20</f>
        <v>3</v>
      </c>
      <c r="P45" s="2">
        <f>Teams!C21</f>
        <v>2</v>
      </c>
      <c r="Q45" s="2">
        <f>Teams!C22</f>
        <v>1</v>
      </c>
    </row>
    <row r="47" spans="8:17" ht="12.75">
      <c r="H47" s="283" t="s">
        <v>34</v>
      </c>
      <c r="I47" s="284"/>
      <c r="J47" s="12">
        <f>IF(J48&gt;0,J48,"")</f>
        <v>36</v>
      </c>
      <c r="K47" s="12">
        <f aca="true" t="shared" si="32" ref="K47:Q47">IF(K48&gt;0,K48,"")</f>
        <v>24</v>
      </c>
      <c r="L47" s="12">
        <f t="shared" si="32"/>
        <v>37</v>
      </c>
      <c r="M47" s="12">
        <f t="shared" si="32"/>
        <v>26</v>
      </c>
      <c r="N47" s="12">
        <f t="shared" si="32"/>
        <v>22</v>
      </c>
      <c r="O47" s="12">
        <f t="shared" si="32"/>
        <v>31</v>
      </c>
      <c r="P47" s="12">
        <f t="shared" si="32"/>
        <v>42</v>
      </c>
      <c r="Q47" s="12">
        <f t="shared" si="32"/>
        <v>40</v>
      </c>
    </row>
    <row r="48" spans="10:17" ht="12.75" hidden="1">
      <c r="J48" s="1">
        <f>SUM(J34,J28,J22,J16,J10,J4)</f>
        <v>36</v>
      </c>
      <c r="K48" s="1">
        <f aca="true" t="shared" si="33" ref="K48:Q48">SUM(K34,K28,K22,K16,K10,K4)</f>
        <v>24</v>
      </c>
      <c r="L48" s="1">
        <f t="shared" si="33"/>
        <v>37</v>
      </c>
      <c r="M48" s="1">
        <f t="shared" si="33"/>
        <v>26</v>
      </c>
      <c r="N48" s="1">
        <f t="shared" si="33"/>
        <v>22</v>
      </c>
      <c r="O48" s="1">
        <f t="shared" si="33"/>
        <v>31</v>
      </c>
      <c r="P48" s="1">
        <f t="shared" si="33"/>
        <v>42</v>
      </c>
      <c r="Q48" s="1">
        <f t="shared" si="33"/>
        <v>40</v>
      </c>
    </row>
    <row r="49" ht="14.25">
      <c r="A49" s="107" t="s">
        <v>122</v>
      </c>
    </row>
    <row r="50" ht="12.75">
      <c r="A50" s="31"/>
    </row>
    <row r="60" spans="4:11" ht="12.75" hidden="1">
      <c r="D60" s="1">
        <f>COUNTIF(D4:D7,"&gt;0")</f>
        <v>4</v>
      </c>
      <c r="H60" s="1">
        <f>COUNTIF(H4:H7,"&gt;0")</f>
        <v>4</v>
      </c>
      <c r="J60" s="1">
        <f>COUNTIF(J4:Q7,"&gt;=0")</f>
        <v>8</v>
      </c>
      <c r="K60" s="1">
        <f>IF(D60+H60&gt;J60,"Error","")</f>
      </c>
    </row>
    <row r="61" ht="12.75" hidden="1"/>
    <row r="62" ht="12.75" hidden="1"/>
    <row r="63" ht="12.75" hidden="1"/>
    <row r="64" ht="12.75" hidden="1"/>
    <row r="65" ht="12.75" hidden="1"/>
    <row r="66" spans="4:11" ht="12.75" hidden="1">
      <c r="D66" s="1">
        <f>COUNTIF(D10:D13,"&gt;0")</f>
        <v>4</v>
      </c>
      <c r="H66" s="1">
        <f>COUNTIF(H10:H13,"&gt;0")</f>
        <v>4</v>
      </c>
      <c r="J66" s="1">
        <f>COUNTIF(J10:Q13,"&gt;=0")</f>
        <v>8</v>
      </c>
      <c r="K66" s="1">
        <f>IF(D66+H66&gt;J66,"Error","")</f>
      </c>
    </row>
    <row r="67" ht="12.75" hidden="1"/>
    <row r="68" ht="12.75" hidden="1"/>
    <row r="69" ht="12.75" hidden="1"/>
    <row r="70" ht="12.75" hidden="1"/>
    <row r="71" ht="12.75" hidden="1"/>
    <row r="72" spans="4:11" ht="12.75" hidden="1">
      <c r="D72" s="1">
        <f>COUNTIF(D16:D19,"&gt;0")</f>
        <v>4</v>
      </c>
      <c r="H72" s="1">
        <f>COUNTIF(H16:H19,"&gt;0")</f>
        <v>3</v>
      </c>
      <c r="J72" s="1">
        <f>COUNTIF(J16:Q19,"&gt;=0")</f>
        <v>7</v>
      </c>
      <c r="K72" s="1">
        <f>IF(D72+H72&gt;J72,"Error","")</f>
      </c>
    </row>
    <row r="73" ht="12.75" hidden="1"/>
    <row r="74" ht="12.75" hidden="1"/>
    <row r="75" ht="12.75" hidden="1"/>
    <row r="76" ht="12.75" hidden="1"/>
    <row r="77" ht="12.75" hidden="1"/>
    <row r="78" spans="4:11" ht="12.75" hidden="1">
      <c r="D78" s="1">
        <f>COUNTIF(D22:D25,"&gt;0")</f>
        <v>3</v>
      </c>
      <c r="H78" s="1">
        <f>COUNTIF(H22:H25,"&gt;0")</f>
        <v>3</v>
      </c>
      <c r="J78" s="1">
        <f>COUNTIF(J22:Q25,"&gt;=0")</f>
        <v>6</v>
      </c>
      <c r="K78" s="1">
        <f>IF(D78+H78&gt;J78,"Error","")</f>
      </c>
    </row>
    <row r="79" ht="12.75" hidden="1"/>
    <row r="80" ht="12.75" hidden="1"/>
    <row r="81" ht="12.75" hidden="1"/>
    <row r="82" ht="12.75" hidden="1"/>
    <row r="83" ht="12.75" hidden="1"/>
    <row r="84" spans="4:11" ht="12.75" hidden="1">
      <c r="D84" s="1">
        <f>COUNTIF(D28:D31,"&gt;0")</f>
        <v>4</v>
      </c>
      <c r="H84" s="1">
        <f>COUNTIF(H28:H31,"&gt;0")</f>
        <v>4</v>
      </c>
      <c r="J84" s="1">
        <f>COUNTIF(J28:Q31,"&gt;=0")</f>
        <v>8</v>
      </c>
      <c r="K84" s="1">
        <f>IF(D84+H84&gt;J84,"Error","")</f>
      </c>
    </row>
    <row r="85" ht="12.75" hidden="1"/>
    <row r="86" ht="12.75" hidden="1"/>
    <row r="87" ht="12.75" hidden="1"/>
    <row r="88" ht="12.75" hidden="1"/>
    <row r="89" ht="12.75" hidden="1"/>
    <row r="90" spans="4:11" ht="12.75" hidden="1">
      <c r="D90" s="1">
        <f>COUNTIF(D34:D37,"&gt;0")</f>
        <v>4</v>
      </c>
      <c r="H90" s="1">
        <f>COUNTIF(H34:H37,"&gt;0")</f>
        <v>4</v>
      </c>
      <c r="J90" s="1">
        <f>COUNTIF(J34:Q37,"&gt;=0")</f>
        <v>8</v>
      </c>
      <c r="K90" s="1">
        <f>IF(D90+H90&gt;J90,"Error","")</f>
      </c>
    </row>
  </sheetData>
  <sheetProtection password="D857" sheet="1" objects="1" scenarios="1"/>
  <mergeCells count="56">
    <mergeCell ref="A10:A12"/>
    <mergeCell ref="A16:A18"/>
    <mergeCell ref="A34:A36"/>
    <mergeCell ref="A28:A30"/>
    <mergeCell ref="A22:A24"/>
    <mergeCell ref="Q34:Q37"/>
    <mergeCell ref="H47:I47"/>
    <mergeCell ref="M34:M37"/>
    <mergeCell ref="N34:N37"/>
    <mergeCell ref="O34:O37"/>
    <mergeCell ref="P34:P37"/>
    <mergeCell ref="J34:J37"/>
    <mergeCell ref="K34:K37"/>
    <mergeCell ref="L34:L37"/>
    <mergeCell ref="Q22:Q25"/>
    <mergeCell ref="J28:J31"/>
    <mergeCell ref="K28:K31"/>
    <mergeCell ref="L28:L31"/>
    <mergeCell ref="M28:M31"/>
    <mergeCell ref="N28:N31"/>
    <mergeCell ref="O28:O31"/>
    <mergeCell ref="P28:P31"/>
    <mergeCell ref="Q28:Q31"/>
    <mergeCell ref="M22:M25"/>
    <mergeCell ref="N22:N25"/>
    <mergeCell ref="O22:O25"/>
    <mergeCell ref="P22:P25"/>
    <mergeCell ref="J22:J25"/>
    <mergeCell ref="K22:K25"/>
    <mergeCell ref="L22:L25"/>
    <mergeCell ref="N16:N19"/>
    <mergeCell ref="O16:O19"/>
    <mergeCell ref="P16:P19"/>
    <mergeCell ref="Q16:Q19"/>
    <mergeCell ref="J16:J19"/>
    <mergeCell ref="K16:K19"/>
    <mergeCell ref="L16:L19"/>
    <mergeCell ref="M16:M19"/>
    <mergeCell ref="Q4:Q7"/>
    <mergeCell ref="J10:J13"/>
    <mergeCell ref="K10:K13"/>
    <mergeCell ref="L10:L13"/>
    <mergeCell ref="M10:M13"/>
    <mergeCell ref="N10:N13"/>
    <mergeCell ref="O10:O13"/>
    <mergeCell ref="P10:P13"/>
    <mergeCell ref="L4:L7"/>
    <mergeCell ref="Q10:Q13"/>
    <mergeCell ref="D1:E1"/>
    <mergeCell ref="J4:J7"/>
    <mergeCell ref="K4:K7"/>
    <mergeCell ref="P4:P7"/>
    <mergeCell ref="A4:A6"/>
    <mergeCell ref="M4:M7"/>
    <mergeCell ref="N4:N7"/>
    <mergeCell ref="O4:O7"/>
  </mergeCells>
  <conditionalFormatting sqref="J4:Q7 J10:Q13 J16:Q19 J22:Q25 J28:Q31 J34:Q37">
    <cfRule type="cellIs" priority="1" dxfId="2" operator="equal" stopIfTrue="1">
      <formula>0</formula>
    </cfRule>
  </conditionalFormatting>
  <dataValidations count="2">
    <dataValidation type="list" allowBlank="1" showDropDown="1" showInputMessage="1" showErrorMessage="1" error="You must enter a valid A or B string ID" sqref="D4:D7 D34:D37 H10:H13 D10:D13 D16:D19 H16:H19 H22:H25 D22:D25 D28:D31 H28:H31 H34:H37 H4:H6">
      <formula1>$J$40:$Y$40</formula1>
    </dataValidation>
    <dataValidation type="list" allowBlank="1" showDropDown="1" showInputMessage="1" showErrorMessage="1" sqref="H7">
      <formula1>$J$40:$Y$40</formula1>
    </dataValidation>
  </dataValidations>
  <hyperlinks>
    <hyperlink ref="A49" location="Summary!A1" display="Back to Summary"/>
  </hyperlink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95" r:id="rId1"/>
  <headerFooter alignWithMargins="0">
    <oddFooter>&amp;L&amp;A&amp;CProduced by Tony Noel  (tony.noel@whsmithnet.co.uk)&amp;RPage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H90"/>
  <sheetViews>
    <sheetView showGridLines="0" zoomScale="75" zoomScaleNormal="75" workbookViewId="0" topLeftCell="A1">
      <selection activeCell="I46" sqref="I46"/>
    </sheetView>
  </sheetViews>
  <sheetFormatPr defaultColWidth="9.00390625" defaultRowHeight="14.25"/>
  <cols>
    <col min="1" max="1" width="8.625" style="1" customWidth="1"/>
    <col min="2" max="2" width="3.25390625" style="2" customWidth="1"/>
    <col min="3" max="3" width="12.50390625" style="1" customWidth="1"/>
    <col min="4" max="4" width="3.25390625" style="1" customWidth="1"/>
    <col min="5" max="5" width="6.125" style="1" customWidth="1"/>
    <col min="6" max="6" width="3.25390625" style="2" customWidth="1"/>
    <col min="7" max="7" width="12.50390625" style="1" customWidth="1"/>
    <col min="8" max="8" width="3.25390625" style="1" customWidth="1"/>
    <col min="9" max="9" width="6.125" style="1" customWidth="1"/>
    <col min="10" max="17" width="8.00390625" style="1" customWidth="1"/>
    <col min="18" max="18" width="9.125" style="1" bestFit="1" customWidth="1"/>
    <col min="19" max="25" width="9.00390625" style="1" hidden="1" customWidth="1"/>
    <col min="26" max="31" width="9.125" style="1" bestFit="1" customWidth="1"/>
    <col min="32" max="16384" width="9.00390625" style="1" customWidth="1"/>
  </cols>
  <sheetData>
    <row r="1" spans="1:16" ht="12.75">
      <c r="A1" s="44" t="s">
        <v>53</v>
      </c>
      <c r="B1" s="45">
        <f>Teams!B25</f>
        <v>2</v>
      </c>
      <c r="C1" s="44" t="s">
        <v>41</v>
      </c>
      <c r="D1" s="282">
        <f>Teams!B26</f>
        <v>38206</v>
      </c>
      <c r="E1" s="282"/>
      <c r="F1" s="46"/>
      <c r="G1" s="47"/>
      <c r="H1" s="47"/>
      <c r="I1" s="47"/>
      <c r="J1" s="44" t="s">
        <v>42</v>
      </c>
      <c r="K1" s="47" t="str">
        <f>Teams!B27</f>
        <v>Leamington</v>
      </c>
      <c r="L1" s="47"/>
      <c r="M1" s="47"/>
      <c r="N1" s="44" t="s">
        <v>43</v>
      </c>
      <c r="O1" s="47" t="str">
        <f>Teams!B28</f>
        <v>Leamington</v>
      </c>
      <c r="P1" s="47"/>
    </row>
    <row r="2" s="2" customFormat="1" ht="12.75"/>
    <row r="3" spans="1:17" ht="12.75">
      <c r="A3" s="105" t="s">
        <v>2</v>
      </c>
      <c r="B3" s="11" t="s">
        <v>3</v>
      </c>
      <c r="C3" s="10" t="s">
        <v>0</v>
      </c>
      <c r="D3" s="10" t="s">
        <v>1</v>
      </c>
      <c r="E3" s="10" t="s">
        <v>4</v>
      </c>
      <c r="F3" s="11" t="s">
        <v>3</v>
      </c>
      <c r="G3" s="10" t="s">
        <v>0</v>
      </c>
      <c r="H3" s="10" t="s">
        <v>1</v>
      </c>
      <c r="I3" s="10" t="s">
        <v>4</v>
      </c>
      <c r="J3" s="27" t="str">
        <f>Teams!A4</f>
        <v>Birchfield</v>
      </c>
      <c r="K3" s="27" t="str">
        <f>Teams!A5</f>
        <v>Burton</v>
      </c>
      <c r="L3" s="27" t="str">
        <f>Teams!A6</f>
        <v>Cannock </v>
      </c>
      <c r="M3" s="27" t="str">
        <f>Teams!A7</f>
        <v>D.A.S.H</v>
      </c>
      <c r="N3" s="27" t="str">
        <f>Teams!A8</f>
        <v>Leamington</v>
      </c>
      <c r="O3" s="27" t="str">
        <f>Teams!A9</f>
        <v>Mansfield</v>
      </c>
      <c r="P3" s="27" t="str">
        <f>Teams!A10</f>
        <v>Rugby</v>
      </c>
      <c r="Q3" s="27" t="str">
        <f>Teams!A11</f>
        <v>Tamworth</v>
      </c>
    </row>
    <row r="4" spans="1:25" ht="12.75">
      <c r="A4" s="188"/>
      <c r="B4" s="100">
        <v>1</v>
      </c>
      <c r="C4" s="14" t="str">
        <f>IF(ISNONTEXT(T4),"",T4)</f>
        <v>John Muddeman</v>
      </c>
      <c r="D4" s="24">
        <v>5</v>
      </c>
      <c r="E4" s="32" t="s">
        <v>1646</v>
      </c>
      <c r="F4" s="13">
        <v>2</v>
      </c>
      <c r="G4" s="14" t="str">
        <f>IF(ISNONTEXT(X4),"",X4)</f>
        <v>Vincent Carroll</v>
      </c>
      <c r="H4" s="24">
        <v>7</v>
      </c>
      <c r="I4" s="38" t="s">
        <v>1647</v>
      </c>
      <c r="J4" s="281">
        <f>IF(ISNUMBER(J8),J8,"")</f>
      </c>
      <c r="K4" s="281">
        <f aca="true" t="shared" si="0" ref="K4:Q4">IF(ISNUMBER(K8),K8,"")</f>
        <v>7</v>
      </c>
      <c r="L4" s="281">
        <f t="shared" si="0"/>
        <v>8</v>
      </c>
      <c r="M4" s="281">
        <f t="shared" si="0"/>
        <v>5</v>
      </c>
      <c r="N4" s="281">
        <f t="shared" si="0"/>
        <v>10</v>
      </c>
      <c r="O4" s="281">
        <f t="shared" si="0"/>
      </c>
      <c r="P4" s="281">
        <f t="shared" si="0"/>
        <v>9</v>
      </c>
      <c r="Q4" s="281">
        <f t="shared" si="0"/>
        <v>6</v>
      </c>
      <c r="R4" s="2"/>
      <c r="S4" s="2">
        <f>D4</f>
        <v>5</v>
      </c>
      <c r="T4" s="1" t="str">
        <f>HLOOKUP(S4,Athletes,U4,FALSE)</f>
        <v>John Muddeman</v>
      </c>
      <c r="U4" s="1">
        <f>R8</f>
        <v>13</v>
      </c>
      <c r="W4" s="2">
        <f>H4</f>
        <v>7</v>
      </c>
      <c r="X4" s="1" t="str">
        <f>HLOOKUP(W4,Athletes,Y4,FALSE)</f>
        <v>Vincent Carroll</v>
      </c>
      <c r="Y4" s="1">
        <f>U4</f>
        <v>13</v>
      </c>
    </row>
    <row r="5" spans="1:25" ht="12.75">
      <c r="A5" s="189" t="str">
        <f>steeplechase</f>
        <v>3000m s/c</v>
      </c>
      <c r="B5" s="101">
        <v>3</v>
      </c>
      <c r="C5" s="16" t="str">
        <f>IF(ISNONTEXT(T5),"",T5)</f>
        <v>Toby Norman</v>
      </c>
      <c r="D5" s="25">
        <v>33</v>
      </c>
      <c r="E5" s="33" t="s">
        <v>1648</v>
      </c>
      <c r="F5" s="15">
        <v>4</v>
      </c>
      <c r="G5" s="16" t="str">
        <f>IF(ISNONTEXT(X5),"",X5)</f>
        <v>David Staley</v>
      </c>
      <c r="H5" s="25">
        <v>22</v>
      </c>
      <c r="I5" s="39" t="s">
        <v>1649</v>
      </c>
      <c r="J5" s="281"/>
      <c r="K5" s="281"/>
      <c r="L5" s="281"/>
      <c r="M5" s="281"/>
      <c r="N5" s="281"/>
      <c r="O5" s="281"/>
      <c r="P5" s="281"/>
      <c r="Q5" s="281"/>
      <c r="R5" s="2"/>
      <c r="S5" s="2">
        <f>D5</f>
        <v>33</v>
      </c>
      <c r="T5" s="1" t="str">
        <f>HLOOKUP(S5,Athletes,U5,FALSE)</f>
        <v>Toby Norman</v>
      </c>
      <c r="U5" s="1">
        <f>R8</f>
        <v>13</v>
      </c>
      <c r="W5" s="2">
        <f>H5</f>
        <v>22</v>
      </c>
      <c r="X5" s="1" t="str">
        <f>HLOOKUP(W5,Athletes,Y5,FALSE)</f>
        <v>David Staley</v>
      </c>
      <c r="Y5" s="1">
        <f>U5</f>
        <v>13</v>
      </c>
    </row>
    <row r="6" spans="1:25" ht="12.75">
      <c r="A6" s="190" t="s">
        <v>25</v>
      </c>
      <c r="B6" s="101">
        <v>5</v>
      </c>
      <c r="C6" s="16" t="str">
        <f>IF(ISNONTEXT(T6),"",T6)</f>
        <v>Neal Hurst</v>
      </c>
      <c r="D6" s="25">
        <v>88</v>
      </c>
      <c r="E6" s="33" t="s">
        <v>1650</v>
      </c>
      <c r="F6" s="15">
        <v>6</v>
      </c>
      <c r="G6" s="16" t="str">
        <f>IF(ISNONTEXT(X6),"",X6)</f>
        <v>Rob Gamble</v>
      </c>
      <c r="H6" s="25">
        <v>44</v>
      </c>
      <c r="I6" s="39" t="s">
        <v>1651</v>
      </c>
      <c r="J6" s="281"/>
      <c r="K6" s="281"/>
      <c r="L6" s="281"/>
      <c r="M6" s="281"/>
      <c r="N6" s="281"/>
      <c r="O6" s="281"/>
      <c r="P6" s="281"/>
      <c r="Q6" s="281"/>
      <c r="R6" s="2"/>
      <c r="S6" s="2">
        <f>D6</f>
        <v>88</v>
      </c>
      <c r="T6" s="1" t="str">
        <f>HLOOKUP(S6,Athletes,U6,FALSE)</f>
        <v>Neal Hurst</v>
      </c>
      <c r="U6" s="1">
        <f>R8</f>
        <v>13</v>
      </c>
      <c r="W6" s="2">
        <f>H6</f>
        <v>44</v>
      </c>
      <c r="X6" s="1" t="str">
        <f>HLOOKUP(W6,Athletes,Y6,FALSE)</f>
        <v>Rob Gamble</v>
      </c>
      <c r="Y6" s="1">
        <f>U6</f>
        <v>13</v>
      </c>
    </row>
    <row r="7" spans="1:25" ht="12.75">
      <c r="A7" s="98">
        <f>K60</f>
      </c>
      <c r="B7" s="102">
        <v>7</v>
      </c>
      <c r="C7" s="18">
        <f>IF(ISNONTEXT(T7),"",T7)</f>
      </c>
      <c r="D7" s="26"/>
      <c r="E7" s="34"/>
      <c r="F7" s="17">
        <v>8</v>
      </c>
      <c r="G7" s="18">
        <f>IF(ISNONTEXT(X7),"",X7)</f>
      </c>
      <c r="H7" s="26"/>
      <c r="I7" s="40"/>
      <c r="J7" s="281"/>
      <c r="K7" s="281"/>
      <c r="L7" s="281"/>
      <c r="M7" s="281"/>
      <c r="N7" s="281"/>
      <c r="O7" s="281"/>
      <c r="P7" s="281"/>
      <c r="Q7" s="281"/>
      <c r="R7" s="2"/>
      <c r="S7" s="2">
        <f>D7</f>
        <v>0</v>
      </c>
      <c r="T7" s="1" t="e">
        <f>HLOOKUP(S7,Athletes,U7,FALSE)</f>
        <v>#N/A</v>
      </c>
      <c r="U7" s="1">
        <f>R8</f>
        <v>13</v>
      </c>
      <c r="W7" s="2">
        <f>H7</f>
        <v>0</v>
      </c>
      <c r="X7" s="1" t="e">
        <f>HLOOKUP(W7,Athletes,Y7,FALSE)</f>
        <v>#N/A</v>
      </c>
      <c r="Y7" s="1">
        <f>U7</f>
        <v>13</v>
      </c>
    </row>
    <row r="8" spans="1:34" ht="12.75" hidden="1">
      <c r="A8" s="208"/>
      <c r="B8" s="204"/>
      <c r="C8" s="171"/>
      <c r="D8" s="172"/>
      <c r="E8" s="173"/>
      <c r="F8" s="170"/>
      <c r="G8" s="171"/>
      <c r="H8" s="172"/>
      <c r="I8" s="174"/>
      <c r="J8" s="11" t="e">
        <f>HLOOKUP(J$40,$S8:$AH9,2,FALSE)</f>
        <v>#N/A</v>
      </c>
      <c r="K8" s="11">
        <f>HLOOKUP(K$40,$S8:$AH9,2,FALSE)</f>
        <v>7</v>
      </c>
      <c r="L8" s="11">
        <f aca="true" t="shared" si="1" ref="L8:Q8">HLOOKUP(L$40,$S8:$AH9,2,FALSE)</f>
        <v>8</v>
      </c>
      <c r="M8" s="11">
        <f t="shared" si="1"/>
        <v>5</v>
      </c>
      <c r="N8" s="11">
        <f t="shared" si="1"/>
        <v>10</v>
      </c>
      <c r="O8" s="11" t="e">
        <f t="shared" si="1"/>
        <v>#N/A</v>
      </c>
      <c r="P8" s="11">
        <f t="shared" si="1"/>
        <v>9</v>
      </c>
      <c r="Q8" s="11">
        <f t="shared" si="1"/>
        <v>6</v>
      </c>
      <c r="R8" s="2">
        <v>13</v>
      </c>
      <c r="S8" s="2">
        <f>D4</f>
        <v>5</v>
      </c>
      <c r="T8" s="2">
        <f>H4</f>
        <v>7</v>
      </c>
      <c r="U8" s="2">
        <f>D5</f>
        <v>33</v>
      </c>
      <c r="V8" s="2">
        <f>H5</f>
        <v>22</v>
      </c>
      <c r="W8" s="2">
        <f>D6</f>
        <v>88</v>
      </c>
      <c r="X8" s="2">
        <f>H6</f>
        <v>44</v>
      </c>
      <c r="Y8" s="2">
        <f>D7</f>
        <v>0</v>
      </c>
      <c r="Z8" s="2">
        <f>H7</f>
        <v>0</v>
      </c>
      <c r="AA8" s="1">
        <f aca="true" t="shared" si="2" ref="AA8:AH8">HLOOKUP(S8,$J$40:$Y$41,2,FALSE)</f>
        <v>55</v>
      </c>
      <c r="AB8" s="1">
        <f t="shared" si="2"/>
        <v>77</v>
      </c>
      <c r="AC8" s="1">
        <f t="shared" si="2"/>
        <v>3</v>
      </c>
      <c r="AD8" s="1">
        <f t="shared" si="2"/>
        <v>2</v>
      </c>
      <c r="AE8" s="1">
        <f t="shared" si="2"/>
        <v>8</v>
      </c>
      <c r="AF8" s="1">
        <f t="shared" si="2"/>
        <v>4</v>
      </c>
      <c r="AG8" s="1" t="e">
        <f t="shared" si="2"/>
        <v>#N/A</v>
      </c>
      <c r="AH8" s="1" t="e">
        <f t="shared" si="2"/>
        <v>#N/A</v>
      </c>
    </row>
    <row r="9" spans="1:34" ht="12.75" hidden="1">
      <c r="A9" s="207"/>
      <c r="B9" s="205"/>
      <c r="C9" s="201"/>
      <c r="D9" s="203"/>
      <c r="E9" s="36"/>
      <c r="F9" s="175"/>
      <c r="G9" s="202"/>
      <c r="H9" s="203"/>
      <c r="I9" s="42"/>
      <c r="J9" s="11">
        <f>IF(LEFT(E4,1)="D",0,1)</f>
        <v>1</v>
      </c>
      <c r="K9" s="11">
        <f>IF(LEFT(I4,1)="D",0,1)</f>
        <v>1</v>
      </c>
      <c r="L9" s="11">
        <f>IF(LEFT(E5,1)="D",0,1)</f>
        <v>1</v>
      </c>
      <c r="M9" s="11">
        <f>IF(LEFT(I5,1)="D",0,1)</f>
        <v>1</v>
      </c>
      <c r="N9" s="11">
        <f>IF(LEFT(E6,1)="D",0,1)</f>
        <v>1</v>
      </c>
      <c r="O9" s="11">
        <f>IF(LEFT(I6,1)="D",0,1)</f>
        <v>1</v>
      </c>
      <c r="P9" s="11">
        <f>IF(LEFT(E7,1)="D",0,1)</f>
        <v>1</v>
      </c>
      <c r="Q9" s="11">
        <f>IF(LEFT(I7,1)="D",0,1)</f>
        <v>1</v>
      </c>
      <c r="S9" s="2">
        <f aca="true" t="shared" si="3" ref="S9:Z9">J$44*J9</f>
        <v>10</v>
      </c>
      <c r="T9" s="2">
        <f t="shared" si="3"/>
        <v>9</v>
      </c>
      <c r="U9" s="2">
        <f t="shared" si="3"/>
        <v>8</v>
      </c>
      <c r="V9" s="2">
        <f t="shared" si="3"/>
        <v>7</v>
      </c>
      <c r="W9" s="2">
        <f t="shared" si="3"/>
        <v>6</v>
      </c>
      <c r="X9" s="2">
        <f t="shared" si="3"/>
        <v>5</v>
      </c>
      <c r="Y9" s="2">
        <f t="shared" si="3"/>
        <v>4</v>
      </c>
      <c r="Z9" s="2">
        <f t="shared" si="3"/>
        <v>3</v>
      </c>
      <c r="AA9" s="1">
        <f>S9</f>
        <v>10</v>
      </c>
      <c r="AB9" s="1">
        <f aca="true" t="shared" si="4" ref="AB9:AH9">T9</f>
        <v>9</v>
      </c>
      <c r="AC9" s="1">
        <f t="shared" si="4"/>
        <v>8</v>
      </c>
      <c r="AD9" s="1">
        <f t="shared" si="4"/>
        <v>7</v>
      </c>
      <c r="AE9" s="1">
        <f t="shared" si="4"/>
        <v>6</v>
      </c>
      <c r="AF9" s="1">
        <f t="shared" si="4"/>
        <v>5</v>
      </c>
      <c r="AG9" s="1">
        <f t="shared" si="4"/>
        <v>4</v>
      </c>
      <c r="AH9" s="1">
        <f t="shared" si="4"/>
        <v>3</v>
      </c>
    </row>
    <row r="10" spans="1:25" ht="12.75">
      <c r="A10" s="144"/>
      <c r="B10" s="100">
        <v>1</v>
      </c>
      <c r="C10" s="14" t="str">
        <f>IF(ISNONTEXT(T10),"",T10)</f>
        <v>Martin Hoare</v>
      </c>
      <c r="D10" s="24">
        <v>55</v>
      </c>
      <c r="E10" s="32" t="s">
        <v>1652</v>
      </c>
      <c r="F10" s="13">
        <v>2</v>
      </c>
      <c r="G10" s="14" t="str">
        <f>IF(ISNONTEXT(X10),"",X10)</f>
        <v>Jonathan Bevington</v>
      </c>
      <c r="H10" s="24">
        <v>3</v>
      </c>
      <c r="I10" s="38" t="s">
        <v>1653</v>
      </c>
      <c r="J10" s="281">
        <f>IF(ISNUMBER(J14),J14,"")</f>
      </c>
      <c r="K10" s="281">
        <f aca="true" t="shared" si="5" ref="K10:Q10">IF(ISNUMBER(K14),K14,"")</f>
        <v>6</v>
      </c>
      <c r="L10" s="281">
        <f t="shared" si="5"/>
        <v>7</v>
      </c>
      <c r="M10" s="281">
        <f t="shared" si="5"/>
        <v>5</v>
      </c>
      <c r="N10" s="281">
        <f t="shared" si="5"/>
        <v>8</v>
      </c>
      <c r="O10" s="281">
        <f t="shared" si="5"/>
      </c>
      <c r="P10" s="281">
        <f t="shared" si="5"/>
      </c>
      <c r="Q10" s="281">
        <f t="shared" si="5"/>
      </c>
      <c r="R10" s="2"/>
      <c r="S10" s="2">
        <f>D10</f>
        <v>55</v>
      </c>
      <c r="T10" s="1" t="str">
        <f>HLOOKUP(S10,Athletes,U10,FALSE)</f>
        <v>Martin Hoare</v>
      </c>
      <c r="U10" s="1">
        <f>R14</f>
        <v>13</v>
      </c>
      <c r="W10" s="2">
        <f>H10</f>
        <v>3</v>
      </c>
      <c r="X10" s="1" t="str">
        <f>HLOOKUP(W10,Athletes,Y10,FALSE)</f>
        <v>Jonathan Bevington</v>
      </c>
      <c r="Y10" s="1">
        <f>U10</f>
        <v>13</v>
      </c>
    </row>
    <row r="11" spans="1:25" ht="12.75">
      <c r="A11" s="190" t="str">
        <f>steeplechase</f>
        <v>3000m s/c</v>
      </c>
      <c r="B11" s="101">
        <v>3</v>
      </c>
      <c r="C11" s="16" t="str">
        <f>IF(ISNONTEXT(T11),"",T11)</f>
        <v>Nick Chapman</v>
      </c>
      <c r="D11" s="25">
        <v>2</v>
      </c>
      <c r="E11" s="33" t="s">
        <v>1654</v>
      </c>
      <c r="F11" s="15">
        <v>4</v>
      </c>
      <c r="G11" s="16" t="str">
        <f>IF(ISNONTEXT(X11),"",X11)</f>
        <v>David Nation</v>
      </c>
      <c r="H11" s="25">
        <v>4</v>
      </c>
      <c r="I11" s="39" t="s">
        <v>1655</v>
      </c>
      <c r="J11" s="281"/>
      <c r="K11" s="281"/>
      <c r="L11" s="281"/>
      <c r="M11" s="281"/>
      <c r="N11" s="281"/>
      <c r="O11" s="281"/>
      <c r="P11" s="281"/>
      <c r="Q11" s="281"/>
      <c r="R11" s="2"/>
      <c r="S11" s="2">
        <f>D11</f>
        <v>2</v>
      </c>
      <c r="T11" s="1" t="str">
        <f>HLOOKUP(S11,Athletes,U11,FALSE)</f>
        <v>Nick Chapman</v>
      </c>
      <c r="U11" s="1">
        <f>R14</f>
        <v>13</v>
      </c>
      <c r="W11" s="2">
        <f>H11</f>
        <v>4</v>
      </c>
      <c r="X11" s="1" t="str">
        <f>HLOOKUP(W11,Athletes,Y11,FALSE)</f>
        <v>David Nation</v>
      </c>
      <c r="Y11" s="1">
        <f>U11</f>
        <v>13</v>
      </c>
    </row>
    <row r="12" spans="1:25" ht="12.75">
      <c r="A12" s="190" t="s">
        <v>26</v>
      </c>
      <c r="B12" s="101">
        <v>5</v>
      </c>
      <c r="C12" s="16">
        <f>IF(ISNONTEXT(T12),"",T12)</f>
      </c>
      <c r="D12" s="25"/>
      <c r="E12" s="33"/>
      <c r="F12" s="15">
        <v>6</v>
      </c>
      <c r="G12" s="16">
        <f>IF(ISNONTEXT(X12),"",X12)</f>
      </c>
      <c r="H12" s="25"/>
      <c r="I12" s="39"/>
      <c r="J12" s="281"/>
      <c r="K12" s="281"/>
      <c r="L12" s="281"/>
      <c r="M12" s="281"/>
      <c r="N12" s="281"/>
      <c r="O12" s="281"/>
      <c r="P12" s="281"/>
      <c r="Q12" s="281"/>
      <c r="R12" s="2"/>
      <c r="S12" s="2">
        <f>D12</f>
        <v>0</v>
      </c>
      <c r="T12" s="1" t="e">
        <f>HLOOKUP(S12,Athletes,U12,FALSE)</f>
        <v>#N/A</v>
      </c>
      <c r="U12" s="1">
        <f>R14</f>
        <v>13</v>
      </c>
      <c r="W12" s="2">
        <f>H12</f>
        <v>0</v>
      </c>
      <c r="X12" s="1" t="e">
        <f>HLOOKUP(W12,Athletes,Y12,FALSE)</f>
        <v>#N/A</v>
      </c>
      <c r="Y12" s="1">
        <f>U12</f>
        <v>13</v>
      </c>
    </row>
    <row r="13" spans="1:25" ht="12.75">
      <c r="A13" s="98">
        <f>K66</f>
      </c>
      <c r="B13" s="102">
        <v>7</v>
      </c>
      <c r="C13" s="18">
        <f>IF(ISNONTEXT(T13),"",T13)</f>
      </c>
      <c r="D13" s="26"/>
      <c r="E13" s="34"/>
      <c r="F13" s="17">
        <v>8</v>
      </c>
      <c r="G13" s="18">
        <f>IF(ISNONTEXT(X13),"",X13)</f>
      </c>
      <c r="H13" s="26"/>
      <c r="I13" s="40"/>
      <c r="J13" s="281"/>
      <c r="K13" s="281"/>
      <c r="L13" s="281"/>
      <c r="M13" s="281"/>
      <c r="N13" s="281"/>
      <c r="O13" s="281"/>
      <c r="P13" s="281"/>
      <c r="Q13" s="281"/>
      <c r="R13" s="2"/>
      <c r="S13" s="2">
        <f>D13</f>
        <v>0</v>
      </c>
      <c r="T13" s="1" t="e">
        <f>HLOOKUP(S13,Athletes,U13,FALSE)</f>
        <v>#N/A</v>
      </c>
      <c r="U13" s="1">
        <f>R14</f>
        <v>13</v>
      </c>
      <c r="W13" s="2">
        <f>H13</f>
        <v>0</v>
      </c>
      <c r="X13" s="1" t="e">
        <f>HLOOKUP(W13,Athletes,Y13,FALSE)</f>
        <v>#N/A</v>
      </c>
      <c r="Y13" s="1">
        <f>U13</f>
        <v>13</v>
      </c>
    </row>
    <row r="14" spans="1:34" ht="12.75" hidden="1">
      <c r="A14" s="206"/>
      <c r="B14" s="103"/>
      <c r="C14" s="20">
        <f>IF(ISNONTEXT(T14),"",T14)</f>
      </c>
      <c r="D14" s="28"/>
      <c r="E14" s="35"/>
      <c r="F14" s="19"/>
      <c r="G14" s="20">
        <f>IF(ISNONTEXT(X14),"",X14)</f>
      </c>
      <c r="H14" s="28"/>
      <c r="I14" s="41"/>
      <c r="J14" s="11" t="e">
        <f aca="true" t="shared" si="6" ref="J14:Q14">HLOOKUP(J$41,$S14:$AH15,2,FALSE)</f>
        <v>#N/A</v>
      </c>
      <c r="K14" s="11">
        <f t="shared" si="6"/>
        <v>6</v>
      </c>
      <c r="L14" s="11">
        <f t="shared" si="6"/>
        <v>7</v>
      </c>
      <c r="M14" s="11">
        <f t="shared" si="6"/>
        <v>5</v>
      </c>
      <c r="N14" s="11">
        <f t="shared" si="6"/>
        <v>8</v>
      </c>
      <c r="O14" s="11" t="e">
        <f t="shared" si="6"/>
        <v>#N/A</v>
      </c>
      <c r="P14" s="11" t="e">
        <f t="shared" si="6"/>
        <v>#N/A</v>
      </c>
      <c r="Q14" s="11" t="e">
        <f t="shared" si="6"/>
        <v>#N/A</v>
      </c>
      <c r="R14" s="2">
        <v>13</v>
      </c>
      <c r="S14" s="2">
        <f>D10</f>
        <v>55</v>
      </c>
      <c r="T14" s="2">
        <f>H10</f>
        <v>3</v>
      </c>
      <c r="U14" s="2">
        <f>D11</f>
        <v>2</v>
      </c>
      <c r="V14" s="2">
        <f>H11</f>
        <v>4</v>
      </c>
      <c r="W14" s="2">
        <f>D12</f>
        <v>0</v>
      </c>
      <c r="X14" s="2">
        <f>H12</f>
        <v>0</v>
      </c>
      <c r="Y14" s="2">
        <f>D13</f>
        <v>0</v>
      </c>
      <c r="Z14" s="2">
        <f>H13</f>
        <v>0</v>
      </c>
      <c r="AA14" s="1">
        <f aca="true" t="shared" si="7" ref="AA14:AH14">HLOOKUP(S14,$J$40:$Y$41,2,FALSE)</f>
        <v>5</v>
      </c>
      <c r="AB14" s="1">
        <f t="shared" si="7"/>
        <v>33</v>
      </c>
      <c r="AC14" s="1">
        <f t="shared" si="7"/>
        <v>22</v>
      </c>
      <c r="AD14" s="1">
        <f t="shared" si="7"/>
        <v>44</v>
      </c>
      <c r="AE14" s="1" t="e">
        <f t="shared" si="7"/>
        <v>#N/A</v>
      </c>
      <c r="AF14" s="1" t="e">
        <f t="shared" si="7"/>
        <v>#N/A</v>
      </c>
      <c r="AG14" s="1" t="e">
        <f t="shared" si="7"/>
        <v>#N/A</v>
      </c>
      <c r="AH14" s="1" t="e">
        <f t="shared" si="7"/>
        <v>#N/A</v>
      </c>
    </row>
    <row r="15" spans="1:34" ht="12.75" hidden="1">
      <c r="A15" s="208"/>
      <c r="B15" s="104"/>
      <c r="C15" s="22"/>
      <c r="D15" s="29"/>
      <c r="E15" s="36"/>
      <c r="F15" s="21"/>
      <c r="G15" s="22"/>
      <c r="H15" s="29"/>
      <c r="I15" s="42"/>
      <c r="J15" s="11">
        <f>IF(LEFT(E10,1)="D",0,1)</f>
        <v>1</v>
      </c>
      <c r="K15" s="11">
        <f>IF(LEFT(I10,1)="D",0,1)</f>
        <v>1</v>
      </c>
      <c r="L15" s="11">
        <f>IF(LEFT(E11,1)="D",0,1)</f>
        <v>1</v>
      </c>
      <c r="M15" s="11">
        <f>IF(LEFT(I11,1)="D",0,1)</f>
        <v>1</v>
      </c>
      <c r="N15" s="11">
        <f>IF(LEFT(E12,1)="D",0,1)</f>
        <v>1</v>
      </c>
      <c r="O15" s="11">
        <f>IF(LEFT(I12,1)="D",0,1)</f>
        <v>1</v>
      </c>
      <c r="P15" s="11">
        <f>IF(LEFT(E13,1)="D",0,1)</f>
        <v>1</v>
      </c>
      <c r="Q15" s="11">
        <f>IF(LEFT(I13,1)="D",0,1)</f>
        <v>1</v>
      </c>
      <c r="S15" s="2">
        <f aca="true" t="shared" si="8" ref="S15:Z15">J$45*J15</f>
        <v>8</v>
      </c>
      <c r="T15" s="2">
        <f t="shared" si="8"/>
        <v>7</v>
      </c>
      <c r="U15" s="2">
        <f t="shared" si="8"/>
        <v>6</v>
      </c>
      <c r="V15" s="2">
        <f t="shared" si="8"/>
        <v>5</v>
      </c>
      <c r="W15" s="2">
        <f t="shared" si="8"/>
        <v>4</v>
      </c>
      <c r="X15" s="2">
        <f t="shared" si="8"/>
        <v>3</v>
      </c>
      <c r="Y15" s="2">
        <f t="shared" si="8"/>
        <v>2</v>
      </c>
      <c r="Z15" s="2">
        <f t="shared" si="8"/>
        <v>1</v>
      </c>
      <c r="AA15" s="1">
        <f>S15</f>
        <v>8</v>
      </c>
      <c r="AB15" s="1">
        <f aca="true" t="shared" si="9" ref="AB15:AH15">T15</f>
        <v>7</v>
      </c>
      <c r="AC15" s="1">
        <f t="shared" si="9"/>
        <v>6</v>
      </c>
      <c r="AD15" s="1">
        <f t="shared" si="9"/>
        <v>5</v>
      </c>
      <c r="AE15" s="1">
        <f t="shared" si="9"/>
        <v>4</v>
      </c>
      <c r="AF15" s="1">
        <f t="shared" si="9"/>
        <v>3</v>
      </c>
      <c r="AG15" s="1">
        <f t="shared" si="9"/>
        <v>2</v>
      </c>
      <c r="AH15" s="1">
        <f t="shared" si="9"/>
        <v>1</v>
      </c>
    </row>
    <row r="16" spans="1:25" ht="12.75">
      <c r="A16" s="279" t="s">
        <v>37</v>
      </c>
      <c r="B16" s="100">
        <v>1</v>
      </c>
      <c r="C16" s="14" t="str">
        <f>IF(ISNONTEXT(T16),"",T16)</f>
        <v>Craig Ball</v>
      </c>
      <c r="D16" s="24">
        <v>3</v>
      </c>
      <c r="E16" s="32" t="s">
        <v>1666</v>
      </c>
      <c r="F16" s="13">
        <v>2</v>
      </c>
      <c r="G16" s="14" t="str">
        <f>IF(ISNONTEXT(X16),"",X16)</f>
        <v>Stefan Wilcockson</v>
      </c>
      <c r="H16" s="24">
        <v>6</v>
      </c>
      <c r="I16" s="38" t="s">
        <v>1670</v>
      </c>
      <c r="J16" s="281">
        <f>IF(ISNUMBER(J20),J20,"")</f>
        <v>8</v>
      </c>
      <c r="K16" s="281">
        <f aca="true" t="shared" si="10" ref="K16:Q16">IF(ISNUMBER(K20),K20,"")</f>
        <v>4</v>
      </c>
      <c r="L16" s="281">
        <f t="shared" si="10"/>
        <v>10</v>
      </c>
      <c r="M16" s="281">
        <f t="shared" si="10"/>
        <v>7</v>
      </c>
      <c r="N16" s="281">
        <f t="shared" si="10"/>
        <v>3</v>
      </c>
      <c r="O16" s="281">
        <f t="shared" si="10"/>
        <v>9</v>
      </c>
      <c r="P16" s="281">
        <f t="shared" si="10"/>
        <v>6</v>
      </c>
      <c r="Q16" s="281">
        <f t="shared" si="10"/>
        <v>5</v>
      </c>
      <c r="R16" s="2"/>
      <c r="S16" s="2">
        <f>D16</f>
        <v>3</v>
      </c>
      <c r="T16" s="1" t="str">
        <f>HLOOKUP(S16,Athletes,U16,FALSE)</f>
        <v>Craig Ball</v>
      </c>
      <c r="U16" s="1">
        <f>R20</f>
        <v>11</v>
      </c>
      <c r="W16" s="2">
        <f>H16</f>
        <v>6</v>
      </c>
      <c r="X16" s="1" t="str">
        <f>HLOOKUP(W16,Athletes,Y16,FALSE)</f>
        <v>Stefan Wilcockson</v>
      </c>
      <c r="Y16" s="1">
        <f>U16</f>
        <v>11</v>
      </c>
    </row>
    <row r="17" spans="1:25" ht="12.75">
      <c r="A17" s="280"/>
      <c r="B17" s="101">
        <v>3</v>
      </c>
      <c r="C17" s="16" t="str">
        <f>IF(ISNONTEXT(T17),"",T17)</f>
        <v>James Dunford</v>
      </c>
      <c r="D17" s="25">
        <v>1</v>
      </c>
      <c r="E17" s="33" t="s">
        <v>1667</v>
      </c>
      <c r="F17" s="15">
        <v>4</v>
      </c>
      <c r="G17" s="16" t="str">
        <f>IF(ISNONTEXT(X17),"",X17)</f>
        <v>Stephen Perry</v>
      </c>
      <c r="H17" s="25">
        <v>4</v>
      </c>
      <c r="I17" s="39" t="s">
        <v>1671</v>
      </c>
      <c r="J17" s="281"/>
      <c r="K17" s="281"/>
      <c r="L17" s="281"/>
      <c r="M17" s="281"/>
      <c r="N17" s="281"/>
      <c r="O17" s="281"/>
      <c r="P17" s="281"/>
      <c r="Q17" s="281"/>
      <c r="R17" s="2"/>
      <c r="S17" s="2">
        <f>D17</f>
        <v>1</v>
      </c>
      <c r="T17" s="1" t="str">
        <f>HLOOKUP(S17,Athletes,U17,FALSE)</f>
        <v>James Dunford</v>
      </c>
      <c r="U17" s="1">
        <f>R20</f>
        <v>11</v>
      </c>
      <c r="W17" s="2">
        <f>H17</f>
        <v>4</v>
      </c>
      <c r="X17" s="1" t="str">
        <f>HLOOKUP(W17,Athletes,Y17,FALSE)</f>
        <v>Stephen Perry</v>
      </c>
      <c r="Y17" s="1">
        <f>U17</f>
        <v>11</v>
      </c>
    </row>
    <row r="18" spans="1:25" ht="12.75">
      <c r="A18" s="280"/>
      <c r="B18" s="101">
        <v>5</v>
      </c>
      <c r="C18" s="16" t="str">
        <f>IF(ISNONTEXT(T18),"",T18)</f>
        <v>Paul Stone</v>
      </c>
      <c r="D18" s="25">
        <v>7</v>
      </c>
      <c r="E18" s="33" t="s">
        <v>1668</v>
      </c>
      <c r="F18" s="15">
        <v>6</v>
      </c>
      <c r="G18" s="16" t="str">
        <f>IF(ISNONTEXT(X18),"",X18)</f>
        <v>David Lines</v>
      </c>
      <c r="H18" s="25">
        <v>8</v>
      </c>
      <c r="I18" s="39" t="s">
        <v>1672</v>
      </c>
      <c r="J18" s="281"/>
      <c r="K18" s="281"/>
      <c r="L18" s="281"/>
      <c r="M18" s="281"/>
      <c r="N18" s="281"/>
      <c r="O18" s="281"/>
      <c r="P18" s="281"/>
      <c r="Q18" s="281"/>
      <c r="R18" s="2"/>
      <c r="S18" s="2">
        <f>D18</f>
        <v>7</v>
      </c>
      <c r="T18" s="1" t="str">
        <f>HLOOKUP(S18,Athletes,U18,FALSE)</f>
        <v>Paul Stone</v>
      </c>
      <c r="U18" s="1">
        <f>R20</f>
        <v>11</v>
      </c>
      <c r="W18" s="2">
        <f>H18</f>
        <v>8</v>
      </c>
      <c r="X18" s="1" t="str">
        <f>HLOOKUP(W18,Athletes,Y18,FALSE)</f>
        <v>David Lines</v>
      </c>
      <c r="Y18" s="1">
        <f>U18</f>
        <v>11</v>
      </c>
    </row>
    <row r="19" spans="1:25" ht="12.75">
      <c r="A19" s="98">
        <f>K72</f>
      </c>
      <c r="B19" s="102">
        <v>7</v>
      </c>
      <c r="C19" s="18" t="str">
        <f>IF(ISNONTEXT(T19),"",T19)</f>
        <v>David Lamb</v>
      </c>
      <c r="D19" s="26">
        <v>2</v>
      </c>
      <c r="E19" s="34" t="s">
        <v>1669</v>
      </c>
      <c r="F19" s="17">
        <v>8</v>
      </c>
      <c r="G19" s="18" t="str">
        <f>IF(ISNONTEXT(X19),"",X19)</f>
        <v>Paramjit Gill</v>
      </c>
      <c r="H19" s="26">
        <v>5</v>
      </c>
      <c r="I19" s="40" t="s">
        <v>1673</v>
      </c>
      <c r="J19" s="281"/>
      <c r="K19" s="281"/>
      <c r="L19" s="281"/>
      <c r="M19" s="281"/>
      <c r="N19" s="281"/>
      <c r="O19" s="281"/>
      <c r="P19" s="281"/>
      <c r="Q19" s="281"/>
      <c r="R19" s="2"/>
      <c r="S19" s="2">
        <f>D19</f>
        <v>2</v>
      </c>
      <c r="T19" s="1" t="str">
        <f>HLOOKUP(S19,Athletes,U19,FALSE)</f>
        <v>David Lamb</v>
      </c>
      <c r="U19" s="1">
        <f>R20</f>
        <v>11</v>
      </c>
      <c r="W19" s="2">
        <f>H19</f>
        <v>5</v>
      </c>
      <c r="X19" s="1" t="str">
        <f>HLOOKUP(W19,Athletes,Y19,FALSE)</f>
        <v>Paramjit Gill</v>
      </c>
      <c r="Y19" s="1">
        <f>U19</f>
        <v>11</v>
      </c>
    </row>
    <row r="20" spans="1:34" ht="12.75" hidden="1">
      <c r="A20" s="208"/>
      <c r="B20" s="204"/>
      <c r="C20" s="171"/>
      <c r="D20" s="172"/>
      <c r="E20" s="173"/>
      <c r="F20" s="170"/>
      <c r="G20" s="171"/>
      <c r="H20" s="172"/>
      <c r="I20" s="174"/>
      <c r="J20" s="11">
        <f>HLOOKUP(J$40,$S20:$AH21,2,FALSE)</f>
        <v>8</v>
      </c>
      <c r="K20" s="11">
        <f>HLOOKUP(K$40,$S20:$AH21,2,FALSE)</f>
        <v>4</v>
      </c>
      <c r="L20" s="11">
        <f aca="true" t="shared" si="11" ref="L20:Q20">HLOOKUP(L$40,$S20:$AH21,2,FALSE)</f>
        <v>10</v>
      </c>
      <c r="M20" s="11">
        <f t="shared" si="11"/>
        <v>7</v>
      </c>
      <c r="N20" s="11">
        <f t="shared" si="11"/>
        <v>3</v>
      </c>
      <c r="O20" s="11">
        <f t="shared" si="11"/>
        <v>9</v>
      </c>
      <c r="P20" s="11">
        <f t="shared" si="11"/>
        <v>6</v>
      </c>
      <c r="Q20" s="11">
        <f t="shared" si="11"/>
        <v>5</v>
      </c>
      <c r="R20" s="2">
        <v>11</v>
      </c>
      <c r="S20" s="2">
        <f>D16</f>
        <v>3</v>
      </c>
      <c r="T20" s="2">
        <f>H16</f>
        <v>6</v>
      </c>
      <c r="U20" s="2">
        <f>D17</f>
        <v>1</v>
      </c>
      <c r="V20" s="2">
        <f>H17</f>
        <v>4</v>
      </c>
      <c r="W20" s="2">
        <f>D18</f>
        <v>7</v>
      </c>
      <c r="X20" s="2">
        <f>H18</f>
        <v>8</v>
      </c>
      <c r="Y20" s="2">
        <f>D19</f>
        <v>2</v>
      </c>
      <c r="Z20" s="2">
        <f>H19</f>
        <v>5</v>
      </c>
      <c r="AA20" s="1">
        <f aca="true" t="shared" si="12" ref="AA20:AH20">HLOOKUP(S20,$J$40:$Y$41,2,FALSE)</f>
        <v>33</v>
      </c>
      <c r="AB20" s="1">
        <f t="shared" si="12"/>
        <v>66</v>
      </c>
      <c r="AC20" s="1">
        <f t="shared" si="12"/>
        <v>11</v>
      </c>
      <c r="AD20" s="1">
        <f t="shared" si="12"/>
        <v>44</v>
      </c>
      <c r="AE20" s="1">
        <f t="shared" si="12"/>
        <v>77</v>
      </c>
      <c r="AF20" s="1">
        <f t="shared" si="12"/>
        <v>88</v>
      </c>
      <c r="AG20" s="1">
        <f t="shared" si="12"/>
        <v>22</v>
      </c>
      <c r="AH20" s="1">
        <f t="shared" si="12"/>
        <v>55</v>
      </c>
    </row>
    <row r="21" spans="1:34" ht="12.75" hidden="1">
      <c r="A21" s="207"/>
      <c r="B21" s="205"/>
      <c r="C21" s="201"/>
      <c r="D21" s="203"/>
      <c r="E21" s="36"/>
      <c r="F21" s="175"/>
      <c r="G21" s="202"/>
      <c r="H21" s="203"/>
      <c r="I21" s="42"/>
      <c r="J21" s="11">
        <f>IF(LEFT(E16,1)="D",0,1)</f>
        <v>1</v>
      </c>
      <c r="K21" s="11">
        <f>IF(LEFT(I16,1)="D",0,1)</f>
        <v>1</v>
      </c>
      <c r="L21" s="11">
        <f>IF(LEFT(E17,1)="D",0,1)</f>
        <v>1</v>
      </c>
      <c r="M21" s="11">
        <f>IF(LEFT(I17,1)="D",0,1)</f>
        <v>1</v>
      </c>
      <c r="N21" s="11">
        <f>IF(LEFT(E18,1)="D",0,1)</f>
        <v>1</v>
      </c>
      <c r="O21" s="11">
        <f>IF(LEFT(I18,1)="D",0,1)</f>
        <v>1</v>
      </c>
      <c r="P21" s="11">
        <f>IF(LEFT(E19,1)="D",0,1)</f>
        <v>1</v>
      </c>
      <c r="Q21" s="11">
        <f>IF(LEFT(I19,1)="D",0,1)</f>
        <v>1</v>
      </c>
      <c r="S21" s="2">
        <f aca="true" t="shared" si="13" ref="S21:Z21">J$44*J21</f>
        <v>10</v>
      </c>
      <c r="T21" s="2">
        <f t="shared" si="13"/>
        <v>9</v>
      </c>
      <c r="U21" s="2">
        <f t="shared" si="13"/>
        <v>8</v>
      </c>
      <c r="V21" s="2">
        <f t="shared" si="13"/>
        <v>7</v>
      </c>
      <c r="W21" s="2">
        <f t="shared" si="13"/>
        <v>6</v>
      </c>
      <c r="X21" s="2">
        <f t="shared" si="13"/>
        <v>5</v>
      </c>
      <c r="Y21" s="2">
        <f t="shared" si="13"/>
        <v>4</v>
      </c>
      <c r="Z21" s="2">
        <f t="shared" si="13"/>
        <v>3</v>
      </c>
      <c r="AA21" s="1">
        <f>S21</f>
        <v>10</v>
      </c>
      <c r="AB21" s="1">
        <f aca="true" t="shared" si="14" ref="AB21:AH21">T21</f>
        <v>9</v>
      </c>
      <c r="AC21" s="1">
        <f t="shared" si="14"/>
        <v>8</v>
      </c>
      <c r="AD21" s="1">
        <f t="shared" si="14"/>
        <v>7</v>
      </c>
      <c r="AE21" s="1">
        <f t="shared" si="14"/>
        <v>6</v>
      </c>
      <c r="AF21" s="1">
        <f t="shared" si="14"/>
        <v>5</v>
      </c>
      <c r="AG21" s="1">
        <f t="shared" si="14"/>
        <v>4</v>
      </c>
      <c r="AH21" s="1">
        <f t="shared" si="14"/>
        <v>3</v>
      </c>
    </row>
    <row r="22" spans="1:25" ht="12.75">
      <c r="A22" s="279" t="s">
        <v>38</v>
      </c>
      <c r="B22" s="100">
        <v>1</v>
      </c>
      <c r="C22" s="14" t="str">
        <f>IF(ISNONTEXT(T22),"",T22)</f>
        <v>Gary Myles</v>
      </c>
      <c r="D22" s="24">
        <v>33</v>
      </c>
      <c r="E22" s="32" t="s">
        <v>1667</v>
      </c>
      <c r="F22" s="13">
        <v>2</v>
      </c>
      <c r="G22" s="14" t="str">
        <f>IF(ISNONTEXT(X22),"",X22)</f>
        <v>Stephen Perry</v>
      </c>
      <c r="H22" s="24">
        <v>4</v>
      </c>
      <c r="I22" s="38" t="s">
        <v>1695</v>
      </c>
      <c r="J22" s="281">
        <f>IF(ISNUMBER(J26),J26,"")</f>
        <v>5</v>
      </c>
      <c r="K22" s="281">
        <f aca="true" t="shared" si="15" ref="K22:Q22">IF(ISNUMBER(K26),K26,"")</f>
        <v>1</v>
      </c>
      <c r="L22" s="281">
        <f t="shared" si="15"/>
        <v>8</v>
      </c>
      <c r="M22" s="281">
        <f t="shared" si="15"/>
        <v>7</v>
      </c>
      <c r="N22" s="281">
        <f t="shared" si="15"/>
        <v>2</v>
      </c>
      <c r="O22" s="281">
        <f t="shared" si="15"/>
        <v>4</v>
      </c>
      <c r="P22" s="281">
        <f t="shared" si="15"/>
        <v>3</v>
      </c>
      <c r="Q22" s="281">
        <f t="shared" si="15"/>
        <v>6</v>
      </c>
      <c r="R22" s="2"/>
      <c r="S22" s="2">
        <f>D22</f>
        <v>33</v>
      </c>
      <c r="T22" s="1" t="str">
        <f>HLOOKUP(S22,Athletes,U22,FALSE)</f>
        <v>Gary Myles</v>
      </c>
      <c r="U22" s="1">
        <f>R26</f>
        <v>11</v>
      </c>
      <c r="W22" s="2">
        <f>H22</f>
        <v>4</v>
      </c>
      <c r="X22" s="1" t="str">
        <f>HLOOKUP(W22,Athletes,Y22,FALSE)</f>
        <v>Stephen Perry</v>
      </c>
      <c r="Y22" s="1">
        <f>U22</f>
        <v>11</v>
      </c>
    </row>
    <row r="23" spans="1:25" ht="12.75">
      <c r="A23" s="280"/>
      <c r="B23" s="101">
        <v>3</v>
      </c>
      <c r="C23" s="16" t="str">
        <f>IF(ISNONTEXT(T23),"",T23)</f>
        <v>Matthew James</v>
      </c>
      <c r="D23" s="25">
        <v>88</v>
      </c>
      <c r="E23" s="33" t="s">
        <v>1692</v>
      </c>
      <c r="F23" s="15">
        <v>4</v>
      </c>
      <c r="G23" s="16" t="str">
        <f>IF(ISNONTEXT(X23),"",X23)</f>
        <v>William Dunford</v>
      </c>
      <c r="H23" s="25">
        <v>11</v>
      </c>
      <c r="I23" s="39" t="s">
        <v>1696</v>
      </c>
      <c r="J23" s="281"/>
      <c r="K23" s="281"/>
      <c r="L23" s="281"/>
      <c r="M23" s="281"/>
      <c r="N23" s="281"/>
      <c r="O23" s="281"/>
      <c r="P23" s="281"/>
      <c r="Q23" s="281"/>
      <c r="R23" s="2"/>
      <c r="S23" s="2">
        <f>D23</f>
        <v>88</v>
      </c>
      <c r="T23" s="1" t="str">
        <f>HLOOKUP(S23,Athletes,U23,FALSE)</f>
        <v>Matthew James</v>
      </c>
      <c r="U23" s="1">
        <f>R26</f>
        <v>11</v>
      </c>
      <c r="W23" s="2">
        <f>H23</f>
        <v>11</v>
      </c>
      <c r="X23" s="1" t="str">
        <f>HLOOKUP(W23,Athletes,Y23,FALSE)</f>
        <v>William Dunford</v>
      </c>
      <c r="Y23" s="1">
        <f>U23</f>
        <v>11</v>
      </c>
    </row>
    <row r="24" spans="1:25" ht="12.75">
      <c r="A24" s="280"/>
      <c r="B24" s="101">
        <v>5</v>
      </c>
      <c r="C24" s="16" t="str">
        <f>IF(ISNONTEXT(T24),"",T24)</f>
        <v>Martin White</v>
      </c>
      <c r="D24" s="25">
        <v>66</v>
      </c>
      <c r="E24" s="33" t="s">
        <v>1693</v>
      </c>
      <c r="F24" s="15">
        <v>6</v>
      </c>
      <c r="G24" s="16" t="str">
        <f>IF(ISNONTEXT(X24),"",X24)</f>
        <v>Frank Blackwell</v>
      </c>
      <c r="H24" s="25">
        <v>77</v>
      </c>
      <c r="I24" s="39" t="s">
        <v>1693</v>
      </c>
      <c r="J24" s="281"/>
      <c r="K24" s="281"/>
      <c r="L24" s="281"/>
      <c r="M24" s="281"/>
      <c r="N24" s="281"/>
      <c r="O24" s="281"/>
      <c r="P24" s="281"/>
      <c r="Q24" s="281"/>
      <c r="R24" s="2"/>
      <c r="S24" s="2">
        <f>D24</f>
        <v>66</v>
      </c>
      <c r="T24" s="1" t="str">
        <f>HLOOKUP(S24,Athletes,U24,FALSE)</f>
        <v>Martin White</v>
      </c>
      <c r="U24" s="1">
        <f>R26</f>
        <v>11</v>
      </c>
      <c r="W24" s="2">
        <f>H24</f>
        <v>77</v>
      </c>
      <c r="X24" s="1" t="str">
        <f>HLOOKUP(W24,Athletes,Y24,FALSE)</f>
        <v>Frank Blackwell</v>
      </c>
      <c r="Y24" s="1">
        <f>U24</f>
        <v>11</v>
      </c>
    </row>
    <row r="25" spans="1:25" ht="12.75">
      <c r="A25" s="98">
        <f>K78</f>
      </c>
      <c r="B25" s="102">
        <v>7</v>
      </c>
      <c r="C25" s="18" t="str">
        <f>IF(ISNONTEXT(T25),"",T25)</f>
        <v>Glen Woodward</v>
      </c>
      <c r="D25" s="26">
        <v>55</v>
      </c>
      <c r="E25" s="34" t="s">
        <v>1694</v>
      </c>
      <c r="F25" s="17">
        <v>8</v>
      </c>
      <c r="G25" s="18" t="str">
        <f>IF(ISNONTEXT(X25),"",X25)</f>
        <v>Grant Murfin</v>
      </c>
      <c r="H25" s="26">
        <v>22</v>
      </c>
      <c r="I25" s="40" t="s">
        <v>1697</v>
      </c>
      <c r="J25" s="281"/>
      <c r="K25" s="281"/>
      <c r="L25" s="281"/>
      <c r="M25" s="281"/>
      <c r="N25" s="281"/>
      <c r="O25" s="281"/>
      <c r="P25" s="281"/>
      <c r="Q25" s="281"/>
      <c r="R25" s="2"/>
      <c r="S25" s="2">
        <f>D25</f>
        <v>55</v>
      </c>
      <c r="T25" s="1" t="str">
        <f>HLOOKUP(S25,Athletes,U25,FALSE)</f>
        <v>Glen Woodward</v>
      </c>
      <c r="U25" s="1">
        <f>R26</f>
        <v>11</v>
      </c>
      <c r="W25" s="2">
        <f>H25</f>
        <v>22</v>
      </c>
      <c r="X25" s="1" t="str">
        <f>HLOOKUP(W25,Athletes,Y25,FALSE)</f>
        <v>Grant Murfin</v>
      </c>
      <c r="Y25" s="1">
        <f>U25</f>
        <v>11</v>
      </c>
    </row>
    <row r="26" spans="1:34" ht="12.75" hidden="1">
      <c r="A26" s="206"/>
      <c r="B26" s="103"/>
      <c r="C26" s="20">
        <f>IF(ISNONTEXT(T26),"",T26)</f>
      </c>
      <c r="D26" s="28"/>
      <c r="E26" s="35"/>
      <c r="F26" s="19"/>
      <c r="G26" s="20">
        <f>IF(ISNONTEXT(X26),"",X26)</f>
      </c>
      <c r="H26" s="28"/>
      <c r="I26" s="41"/>
      <c r="J26" s="11">
        <f aca="true" t="shared" si="16" ref="J26:Q26">HLOOKUP(J$41,$S26:$AH27,2,FALSE)</f>
        <v>5</v>
      </c>
      <c r="K26" s="11">
        <f t="shared" si="16"/>
        <v>1</v>
      </c>
      <c r="L26" s="11">
        <f t="shared" si="16"/>
        <v>8</v>
      </c>
      <c r="M26" s="11">
        <f t="shared" si="16"/>
        <v>7</v>
      </c>
      <c r="N26" s="11">
        <f t="shared" si="16"/>
        <v>2</v>
      </c>
      <c r="O26" s="11">
        <f t="shared" si="16"/>
        <v>4</v>
      </c>
      <c r="P26" s="11">
        <f t="shared" si="16"/>
        <v>3</v>
      </c>
      <c r="Q26" s="11">
        <f t="shared" si="16"/>
        <v>6</v>
      </c>
      <c r="R26" s="2">
        <v>11</v>
      </c>
      <c r="S26" s="2">
        <f>D22</f>
        <v>33</v>
      </c>
      <c r="T26" s="2">
        <f>H22</f>
        <v>4</v>
      </c>
      <c r="U26" s="2">
        <f>D23</f>
        <v>88</v>
      </c>
      <c r="V26" s="2">
        <f>H23</f>
        <v>11</v>
      </c>
      <c r="W26" s="2">
        <f>D24</f>
        <v>66</v>
      </c>
      <c r="X26" s="2">
        <f>H24</f>
        <v>77</v>
      </c>
      <c r="Y26" s="2">
        <f>D25</f>
        <v>55</v>
      </c>
      <c r="Z26" s="2">
        <f>H25</f>
        <v>22</v>
      </c>
      <c r="AA26" s="1">
        <f aca="true" t="shared" si="17" ref="AA26:AH26">HLOOKUP(S26,$J$40:$Y$41,2,FALSE)</f>
        <v>3</v>
      </c>
      <c r="AB26" s="1">
        <f t="shared" si="17"/>
        <v>44</v>
      </c>
      <c r="AC26" s="1">
        <f t="shared" si="17"/>
        <v>8</v>
      </c>
      <c r="AD26" s="1">
        <f t="shared" si="17"/>
        <v>1</v>
      </c>
      <c r="AE26" s="1">
        <f t="shared" si="17"/>
        <v>6</v>
      </c>
      <c r="AF26" s="1">
        <f t="shared" si="17"/>
        <v>7</v>
      </c>
      <c r="AG26" s="1">
        <f t="shared" si="17"/>
        <v>5</v>
      </c>
      <c r="AH26" s="1">
        <f t="shared" si="17"/>
        <v>2</v>
      </c>
    </row>
    <row r="27" spans="1:34" ht="12.75" hidden="1">
      <c r="A27" s="208"/>
      <c r="B27" s="104"/>
      <c r="C27" s="22"/>
      <c r="D27" s="29"/>
      <c r="E27" s="36"/>
      <c r="F27" s="21"/>
      <c r="G27" s="22"/>
      <c r="H27" s="29"/>
      <c r="I27" s="42"/>
      <c r="J27" s="11">
        <f>IF(LEFT(E22,1)="D",0,1)</f>
        <v>1</v>
      </c>
      <c r="K27" s="11">
        <f>IF(LEFT(I22,1)="D",0,1)</f>
        <v>1</v>
      </c>
      <c r="L27" s="11">
        <f>IF(LEFT(E23,1)="D",0,1)</f>
        <v>1</v>
      </c>
      <c r="M27" s="11">
        <f>IF(LEFT(I23,1)="D",0,1)</f>
        <v>1</v>
      </c>
      <c r="N27" s="11">
        <f>IF(LEFT(E24,1)="D",0,1)</f>
        <v>1</v>
      </c>
      <c r="O27" s="11">
        <f>IF(LEFT(I24,1)="D",0,1)</f>
        <v>1</v>
      </c>
      <c r="P27" s="11">
        <f>IF(LEFT(E25,1)="D",0,1)</f>
        <v>1</v>
      </c>
      <c r="Q27" s="11">
        <f>IF(LEFT(I25,1)="D",0,1)</f>
        <v>1</v>
      </c>
      <c r="S27" s="2">
        <f aca="true" t="shared" si="18" ref="S27:Z27">J$45*J27</f>
        <v>8</v>
      </c>
      <c r="T27" s="2">
        <f t="shared" si="18"/>
        <v>7</v>
      </c>
      <c r="U27" s="2">
        <f t="shared" si="18"/>
        <v>6</v>
      </c>
      <c r="V27" s="2">
        <f t="shared" si="18"/>
        <v>5</v>
      </c>
      <c r="W27" s="2">
        <f t="shared" si="18"/>
        <v>4</v>
      </c>
      <c r="X27" s="2">
        <f t="shared" si="18"/>
        <v>3</v>
      </c>
      <c r="Y27" s="2">
        <f t="shared" si="18"/>
        <v>2</v>
      </c>
      <c r="Z27" s="2">
        <f t="shared" si="18"/>
        <v>1</v>
      </c>
      <c r="AA27" s="1">
        <f>S27</f>
        <v>8</v>
      </c>
      <c r="AB27" s="1">
        <f aca="true" t="shared" si="19" ref="AB27:AH27">T27</f>
        <v>7</v>
      </c>
      <c r="AC27" s="1">
        <f t="shared" si="19"/>
        <v>6</v>
      </c>
      <c r="AD27" s="1">
        <f t="shared" si="19"/>
        <v>5</v>
      </c>
      <c r="AE27" s="1">
        <f t="shared" si="19"/>
        <v>4</v>
      </c>
      <c r="AF27" s="1">
        <f t="shared" si="19"/>
        <v>3</v>
      </c>
      <c r="AG27" s="1">
        <f t="shared" si="19"/>
        <v>2</v>
      </c>
      <c r="AH27" s="1">
        <f t="shared" si="19"/>
        <v>1</v>
      </c>
    </row>
    <row r="28" spans="1:25" ht="12.75">
      <c r="A28" s="279" t="s">
        <v>39</v>
      </c>
      <c r="B28" s="100">
        <v>1</v>
      </c>
      <c r="C28" s="14" t="str">
        <f>IF(ISNONTEXT(T28),"",T28)</f>
        <v>Paul Wright</v>
      </c>
      <c r="D28" s="24">
        <v>6</v>
      </c>
      <c r="E28" s="32" t="s">
        <v>1698</v>
      </c>
      <c r="F28" s="13">
        <v>2</v>
      </c>
      <c r="G28" s="14" t="str">
        <f>IF(ISNONTEXT(X28),"",X28)</f>
        <v>Neil Rudd</v>
      </c>
      <c r="H28" s="24">
        <v>8</v>
      </c>
      <c r="I28" s="38" t="s">
        <v>1702</v>
      </c>
      <c r="J28" s="281">
        <f>IF(ISNUMBER(J32),J32,"")</f>
        <v>7</v>
      </c>
      <c r="K28" s="281">
        <f aca="true" t="shared" si="20" ref="K28:Q28">IF(ISNUMBER(K32),K32,"")</f>
        <v>3</v>
      </c>
      <c r="L28" s="281">
        <f t="shared" si="20"/>
        <v>5</v>
      </c>
      <c r="M28" s="281">
        <f t="shared" si="20"/>
        <v>4</v>
      </c>
      <c r="N28" s="281">
        <f t="shared" si="20"/>
        <v>8</v>
      </c>
      <c r="O28" s="281">
        <f t="shared" si="20"/>
        <v>10</v>
      </c>
      <c r="P28" s="281">
        <f t="shared" si="20"/>
        <v>6</v>
      </c>
      <c r="Q28" s="281">
        <f t="shared" si="20"/>
        <v>9</v>
      </c>
      <c r="R28" s="2"/>
      <c r="S28" s="2">
        <f>D28</f>
        <v>6</v>
      </c>
      <c r="T28" s="1" t="str">
        <f>HLOOKUP(S28,Athletes,U28,FALSE)</f>
        <v>Paul Wright</v>
      </c>
      <c r="U28" s="1">
        <f>R32</f>
        <v>7</v>
      </c>
      <c r="W28" s="2">
        <f>H28</f>
        <v>8</v>
      </c>
      <c r="X28" s="1" t="str">
        <f>HLOOKUP(W28,Athletes,Y28,FALSE)</f>
        <v>Neil Rudd</v>
      </c>
      <c r="Y28" s="1">
        <f>U28</f>
        <v>7</v>
      </c>
    </row>
    <row r="29" spans="1:25" ht="12.75">
      <c r="A29" s="280"/>
      <c r="B29" s="101">
        <v>3</v>
      </c>
      <c r="C29" s="16" t="str">
        <f>IF(ISNONTEXT(T29),"",T29)</f>
        <v>Charlie Gladden</v>
      </c>
      <c r="D29" s="25">
        <v>5</v>
      </c>
      <c r="E29" s="33" t="s">
        <v>1699</v>
      </c>
      <c r="F29" s="15">
        <v>4</v>
      </c>
      <c r="G29" s="16" t="str">
        <f>IF(ISNONTEXT(X29),"",X29)</f>
        <v>Shem Nelson</v>
      </c>
      <c r="H29" s="25">
        <v>1</v>
      </c>
      <c r="I29" s="39" t="s">
        <v>1703</v>
      </c>
      <c r="J29" s="281"/>
      <c r="K29" s="281"/>
      <c r="L29" s="281"/>
      <c r="M29" s="281"/>
      <c r="N29" s="281"/>
      <c r="O29" s="281"/>
      <c r="P29" s="281"/>
      <c r="Q29" s="281"/>
      <c r="R29" s="2"/>
      <c r="S29" s="2">
        <f>D29</f>
        <v>5</v>
      </c>
      <c r="T29" s="1" t="str">
        <f>HLOOKUP(S29,Athletes,U29,FALSE)</f>
        <v>Charlie Gladden</v>
      </c>
      <c r="U29" s="1">
        <f>R32</f>
        <v>7</v>
      </c>
      <c r="W29" s="2">
        <f>H29</f>
        <v>1</v>
      </c>
      <c r="X29" s="1" t="str">
        <f>HLOOKUP(W29,Athletes,Y29,FALSE)</f>
        <v>Shem Nelson</v>
      </c>
      <c r="Y29" s="1">
        <f>U29</f>
        <v>7</v>
      </c>
    </row>
    <row r="30" spans="1:25" ht="12.75">
      <c r="A30" s="280"/>
      <c r="B30" s="101">
        <v>5</v>
      </c>
      <c r="C30" s="16" t="str">
        <f>IF(ISNONTEXT(T30),"",T30)</f>
        <v>Christopher Osborne</v>
      </c>
      <c r="D30" s="25">
        <v>7</v>
      </c>
      <c r="E30" s="33" t="s">
        <v>1700</v>
      </c>
      <c r="F30" s="15">
        <v>6</v>
      </c>
      <c r="G30" s="16" t="str">
        <f>IF(ISNONTEXT(X30),"",X30)</f>
        <v>Jonathan Biddle</v>
      </c>
      <c r="H30" s="25">
        <v>3</v>
      </c>
      <c r="I30" s="39" t="s">
        <v>1704</v>
      </c>
      <c r="J30" s="281"/>
      <c r="K30" s="281"/>
      <c r="L30" s="281"/>
      <c r="M30" s="281"/>
      <c r="N30" s="281"/>
      <c r="O30" s="281"/>
      <c r="P30" s="281"/>
      <c r="Q30" s="281"/>
      <c r="R30" s="2"/>
      <c r="S30" s="2">
        <f>D30</f>
        <v>7</v>
      </c>
      <c r="T30" s="1" t="str">
        <f>HLOOKUP(S30,Athletes,U30,FALSE)</f>
        <v>Christopher Osborne</v>
      </c>
      <c r="U30" s="1">
        <f>R32</f>
        <v>7</v>
      </c>
      <c r="W30" s="2">
        <f>H30</f>
        <v>3</v>
      </c>
      <c r="X30" s="1" t="str">
        <f>HLOOKUP(W30,Athletes,Y30,FALSE)</f>
        <v>Jonathan Biddle</v>
      </c>
      <c r="Y30" s="1">
        <f>U30</f>
        <v>7</v>
      </c>
    </row>
    <row r="31" spans="1:25" ht="12.75">
      <c r="A31" s="98">
        <f>K84</f>
      </c>
      <c r="B31" s="102">
        <v>7</v>
      </c>
      <c r="C31" s="18" t="str">
        <f>IF(ISNONTEXT(T31),"",T31)</f>
        <v>Neil Smallman</v>
      </c>
      <c r="D31" s="26">
        <v>4</v>
      </c>
      <c r="E31" s="34" t="s">
        <v>1701</v>
      </c>
      <c r="F31" s="17">
        <v>8</v>
      </c>
      <c r="G31" s="18" t="str">
        <f>IF(ISNONTEXT(X31),"",X31)</f>
        <v>Richard Langslow</v>
      </c>
      <c r="H31" s="26">
        <v>2</v>
      </c>
      <c r="I31" s="40" t="s">
        <v>1705</v>
      </c>
      <c r="J31" s="281"/>
      <c r="K31" s="281"/>
      <c r="L31" s="281"/>
      <c r="M31" s="281"/>
      <c r="N31" s="281"/>
      <c r="O31" s="281"/>
      <c r="P31" s="281"/>
      <c r="Q31" s="281"/>
      <c r="R31" s="2"/>
      <c r="S31" s="2">
        <f>D31</f>
        <v>4</v>
      </c>
      <c r="T31" s="1" t="str">
        <f>HLOOKUP(S31,Athletes,U31,FALSE)</f>
        <v>Neil Smallman</v>
      </c>
      <c r="U31" s="1">
        <f>R32</f>
        <v>7</v>
      </c>
      <c r="W31" s="2">
        <f>H31</f>
        <v>2</v>
      </c>
      <c r="X31" s="1" t="str">
        <f>HLOOKUP(W31,Athletes,Y31,FALSE)</f>
        <v>Richard Langslow</v>
      </c>
      <c r="Y31" s="1">
        <f>U31</f>
        <v>7</v>
      </c>
    </row>
    <row r="32" spans="1:34" ht="12.75" hidden="1">
      <c r="A32" s="208"/>
      <c r="B32" s="204"/>
      <c r="C32" s="171"/>
      <c r="D32" s="172"/>
      <c r="E32" s="173"/>
      <c r="F32" s="170"/>
      <c r="G32" s="171"/>
      <c r="H32" s="172"/>
      <c r="I32" s="174"/>
      <c r="J32" s="11">
        <f>HLOOKUP(J$40,$S32:$AH33,2,FALSE)</f>
        <v>7</v>
      </c>
      <c r="K32" s="11">
        <f>HLOOKUP(K$40,$S32:$AH33,2,FALSE)</f>
        <v>3</v>
      </c>
      <c r="L32" s="11">
        <f aca="true" t="shared" si="21" ref="L32:Q32">HLOOKUP(L$40,$S32:$AH33,2,FALSE)</f>
        <v>5</v>
      </c>
      <c r="M32" s="11">
        <f t="shared" si="21"/>
        <v>4</v>
      </c>
      <c r="N32" s="11">
        <f t="shared" si="21"/>
        <v>8</v>
      </c>
      <c r="O32" s="11">
        <f t="shared" si="21"/>
        <v>10</v>
      </c>
      <c r="P32" s="11">
        <f t="shared" si="21"/>
        <v>6</v>
      </c>
      <c r="Q32" s="11">
        <f t="shared" si="21"/>
        <v>9</v>
      </c>
      <c r="R32" s="2">
        <v>7</v>
      </c>
      <c r="S32" s="2">
        <f>D28</f>
        <v>6</v>
      </c>
      <c r="T32" s="2">
        <f>H28</f>
        <v>8</v>
      </c>
      <c r="U32" s="2">
        <f>D29</f>
        <v>5</v>
      </c>
      <c r="V32" s="2">
        <f>H29</f>
        <v>1</v>
      </c>
      <c r="W32" s="2">
        <f>D30</f>
        <v>7</v>
      </c>
      <c r="X32" s="2">
        <f>H30</f>
        <v>3</v>
      </c>
      <c r="Y32" s="2">
        <f>D31</f>
        <v>4</v>
      </c>
      <c r="Z32" s="2">
        <f>H31</f>
        <v>2</v>
      </c>
      <c r="AA32" s="1">
        <f aca="true" t="shared" si="22" ref="AA32:AH32">HLOOKUP(S32,$J$40:$Y$41,2,FALSE)</f>
        <v>66</v>
      </c>
      <c r="AB32" s="1">
        <f t="shared" si="22"/>
        <v>88</v>
      </c>
      <c r="AC32" s="1">
        <f t="shared" si="22"/>
        <v>55</v>
      </c>
      <c r="AD32" s="1">
        <f t="shared" si="22"/>
        <v>11</v>
      </c>
      <c r="AE32" s="1">
        <f t="shared" si="22"/>
        <v>77</v>
      </c>
      <c r="AF32" s="1">
        <f t="shared" si="22"/>
        <v>33</v>
      </c>
      <c r="AG32" s="1">
        <f t="shared" si="22"/>
        <v>44</v>
      </c>
      <c r="AH32" s="1">
        <f t="shared" si="22"/>
        <v>22</v>
      </c>
    </row>
    <row r="33" spans="1:34" ht="12.75" hidden="1">
      <c r="A33" s="207"/>
      <c r="B33" s="205"/>
      <c r="C33" s="201"/>
      <c r="D33" s="203"/>
      <c r="E33" s="36"/>
      <c r="F33" s="175"/>
      <c r="G33" s="202"/>
      <c r="H33" s="203"/>
      <c r="I33" s="42"/>
      <c r="J33" s="11">
        <f>IF(LEFT(E28,1)="D",0,1)</f>
        <v>1</v>
      </c>
      <c r="K33" s="11">
        <f>IF(LEFT(I28,1)="D",0,1)</f>
        <v>1</v>
      </c>
      <c r="L33" s="11">
        <f>IF(LEFT(E29,1)="D",0,1)</f>
        <v>1</v>
      </c>
      <c r="M33" s="11">
        <f>IF(LEFT(I29,1)="D",0,1)</f>
        <v>1</v>
      </c>
      <c r="N33" s="11">
        <f>IF(LEFT(E30,1)="D",0,1)</f>
        <v>1</v>
      </c>
      <c r="O33" s="11">
        <f>IF(LEFT(I30,1)="D",0,1)</f>
        <v>1</v>
      </c>
      <c r="P33" s="11">
        <f>IF(LEFT(E31,1)="D",0,1)</f>
        <v>1</v>
      </c>
      <c r="Q33" s="11">
        <f>IF(LEFT(I31,1)="D",0,1)</f>
        <v>1</v>
      </c>
      <c r="S33" s="2">
        <f aca="true" t="shared" si="23" ref="S33:Z33">J$44*J33</f>
        <v>10</v>
      </c>
      <c r="T33" s="2">
        <f t="shared" si="23"/>
        <v>9</v>
      </c>
      <c r="U33" s="2">
        <f t="shared" si="23"/>
        <v>8</v>
      </c>
      <c r="V33" s="2">
        <f t="shared" si="23"/>
        <v>7</v>
      </c>
      <c r="W33" s="2">
        <f t="shared" si="23"/>
        <v>6</v>
      </c>
      <c r="X33" s="2">
        <f t="shared" si="23"/>
        <v>5</v>
      </c>
      <c r="Y33" s="2">
        <f t="shared" si="23"/>
        <v>4</v>
      </c>
      <c r="Z33" s="2">
        <f t="shared" si="23"/>
        <v>3</v>
      </c>
      <c r="AA33" s="1">
        <f>S33</f>
        <v>10</v>
      </c>
      <c r="AB33" s="1">
        <f aca="true" t="shared" si="24" ref="AB33:AH33">T33</f>
        <v>9</v>
      </c>
      <c r="AC33" s="1">
        <f t="shared" si="24"/>
        <v>8</v>
      </c>
      <c r="AD33" s="1">
        <f t="shared" si="24"/>
        <v>7</v>
      </c>
      <c r="AE33" s="1">
        <f t="shared" si="24"/>
        <v>6</v>
      </c>
      <c r="AF33" s="1">
        <f t="shared" si="24"/>
        <v>5</v>
      </c>
      <c r="AG33" s="1">
        <f t="shared" si="24"/>
        <v>4</v>
      </c>
      <c r="AH33" s="1">
        <f t="shared" si="24"/>
        <v>3</v>
      </c>
    </row>
    <row r="34" spans="1:25" ht="12.75">
      <c r="A34" s="279" t="s">
        <v>40</v>
      </c>
      <c r="B34" s="101">
        <v>1</v>
      </c>
      <c r="C34" s="16" t="str">
        <f>IF(ISNONTEXT(T34),"",T34)</f>
        <v>Richard Evans</v>
      </c>
      <c r="D34" s="25">
        <v>33</v>
      </c>
      <c r="E34" s="33" t="s">
        <v>1703</v>
      </c>
      <c r="F34" s="15">
        <v>2</v>
      </c>
      <c r="G34" s="16" t="str">
        <f>IF(ISNONTEXT(X34),"",X34)</f>
        <v>Nicholas Spargo</v>
      </c>
      <c r="H34" s="25">
        <v>88</v>
      </c>
      <c r="I34" s="39" t="s">
        <v>1708</v>
      </c>
      <c r="J34" s="281">
        <f>IF(ISNUMBER(J38),J38,"")</f>
        <v>5</v>
      </c>
      <c r="K34" s="281">
        <f aca="true" t="shared" si="25" ref="K34:Q34">IF(ISNUMBER(K38),K38,"")</f>
        <v>1</v>
      </c>
      <c r="L34" s="281">
        <f t="shared" si="25"/>
        <v>8</v>
      </c>
      <c r="M34" s="281">
        <f t="shared" si="25"/>
        <v>4</v>
      </c>
      <c r="N34" s="281">
        <f t="shared" si="25"/>
        <v>2</v>
      </c>
      <c r="O34" s="281">
        <f t="shared" si="25"/>
        <v>3</v>
      </c>
      <c r="P34" s="281">
        <f t="shared" si="25"/>
        <v>6</v>
      </c>
      <c r="Q34" s="281">
        <f t="shared" si="25"/>
        <v>7</v>
      </c>
      <c r="R34" s="2"/>
      <c r="S34" s="2">
        <f>D34</f>
        <v>33</v>
      </c>
      <c r="T34" s="1" t="str">
        <f>HLOOKUP(S34,Athletes,U34,FALSE)</f>
        <v>Richard Evans</v>
      </c>
      <c r="U34" s="1">
        <f>R38</f>
        <v>7</v>
      </c>
      <c r="W34" s="2">
        <f>H34</f>
        <v>88</v>
      </c>
      <c r="X34" s="1" t="str">
        <f>HLOOKUP(W34,Athletes,Y34,FALSE)</f>
        <v>Nicholas Spargo</v>
      </c>
      <c r="Y34" s="1">
        <f>U34</f>
        <v>7</v>
      </c>
    </row>
    <row r="35" spans="1:25" ht="12.75">
      <c r="A35" s="280"/>
      <c r="B35" s="101">
        <v>3</v>
      </c>
      <c r="C35" s="16" t="str">
        <f>IF(ISNONTEXT(T35),"",T35)</f>
        <v>Michael Labrum</v>
      </c>
      <c r="D35" s="25">
        <v>77</v>
      </c>
      <c r="E35" s="33" t="s">
        <v>1706</v>
      </c>
      <c r="F35" s="15">
        <v>4</v>
      </c>
      <c r="G35" s="16" t="str">
        <f>IF(ISNONTEXT(X35),"",X35)</f>
        <v>Isaac Enenche</v>
      </c>
      <c r="H35" s="25">
        <v>11</v>
      </c>
      <c r="I35" s="39" t="s">
        <v>1709</v>
      </c>
      <c r="J35" s="281"/>
      <c r="K35" s="281"/>
      <c r="L35" s="281"/>
      <c r="M35" s="281"/>
      <c r="N35" s="281"/>
      <c r="O35" s="281"/>
      <c r="P35" s="281"/>
      <c r="Q35" s="281"/>
      <c r="R35" s="2"/>
      <c r="S35" s="2">
        <f>D35</f>
        <v>77</v>
      </c>
      <c r="T35" s="1" t="str">
        <f>HLOOKUP(S35,Athletes,U35,FALSE)</f>
        <v>Michael Labrum</v>
      </c>
      <c r="U35" s="1">
        <f>R38</f>
        <v>7</v>
      </c>
      <c r="W35" s="2">
        <f>H35</f>
        <v>11</v>
      </c>
      <c r="X35" s="1" t="str">
        <f>HLOOKUP(W35,Athletes,Y35,FALSE)</f>
        <v>Isaac Enenche</v>
      </c>
      <c r="Y35" s="1">
        <f>U35</f>
        <v>7</v>
      </c>
    </row>
    <row r="36" spans="1:25" ht="12.75">
      <c r="A36" s="280"/>
      <c r="B36" s="101">
        <v>5</v>
      </c>
      <c r="C36" s="16" t="str">
        <f>IF(ISNONTEXT(T36),"",T36)</f>
        <v>Simon Wooldridge</v>
      </c>
      <c r="D36" s="25">
        <v>44</v>
      </c>
      <c r="E36" s="33" t="s">
        <v>1582</v>
      </c>
      <c r="F36" s="15">
        <v>6</v>
      </c>
      <c r="G36" s="16" t="str">
        <f>IF(ISNONTEXT(X36),"",X36)</f>
        <v>Richard Woolley</v>
      </c>
      <c r="H36" s="25">
        <v>66</v>
      </c>
      <c r="I36" s="39" t="s">
        <v>1710</v>
      </c>
      <c r="J36" s="281"/>
      <c r="K36" s="281"/>
      <c r="L36" s="281"/>
      <c r="M36" s="281"/>
      <c r="N36" s="281"/>
      <c r="O36" s="281"/>
      <c r="P36" s="281"/>
      <c r="Q36" s="281"/>
      <c r="R36" s="2"/>
      <c r="S36" s="2">
        <f>D36</f>
        <v>44</v>
      </c>
      <c r="T36" s="1" t="str">
        <f>HLOOKUP(S36,Athletes,U36,FALSE)</f>
        <v>Simon Wooldridge</v>
      </c>
      <c r="U36" s="1">
        <f>R38</f>
        <v>7</v>
      </c>
      <c r="W36" s="2">
        <f>H36</f>
        <v>66</v>
      </c>
      <c r="X36" s="1" t="str">
        <f>HLOOKUP(W36,Athletes,Y36,FALSE)</f>
        <v>Richard Woolley</v>
      </c>
      <c r="Y36" s="1">
        <f>U36</f>
        <v>7</v>
      </c>
    </row>
    <row r="37" spans="1:25" ht="12.75">
      <c r="A37" s="98">
        <f>K90</f>
      </c>
      <c r="B37" s="102">
        <v>7</v>
      </c>
      <c r="C37" s="18" t="str">
        <f>IF(ISNONTEXT(T37),"",T37)</f>
        <v>Tony Foster</v>
      </c>
      <c r="D37" s="26">
        <v>55</v>
      </c>
      <c r="E37" s="34" t="s">
        <v>1707</v>
      </c>
      <c r="F37" s="17">
        <v>8</v>
      </c>
      <c r="G37" s="18" t="str">
        <f>IF(ISNONTEXT(X37),"",X37)</f>
        <v>David Lamb</v>
      </c>
      <c r="H37" s="26">
        <v>22</v>
      </c>
      <c r="I37" s="40" t="s">
        <v>1711</v>
      </c>
      <c r="J37" s="281"/>
      <c r="K37" s="281"/>
      <c r="L37" s="281"/>
      <c r="M37" s="281"/>
      <c r="N37" s="281"/>
      <c r="O37" s="281"/>
      <c r="P37" s="281"/>
      <c r="Q37" s="281"/>
      <c r="R37" s="2"/>
      <c r="S37" s="2">
        <f>D37</f>
        <v>55</v>
      </c>
      <c r="T37" s="1" t="str">
        <f>HLOOKUP(S37,Athletes,U37,FALSE)</f>
        <v>Tony Foster</v>
      </c>
      <c r="U37" s="1">
        <f>R38</f>
        <v>7</v>
      </c>
      <c r="W37" s="2">
        <f>H37</f>
        <v>22</v>
      </c>
      <c r="X37" s="1" t="str">
        <f>HLOOKUP(W37,Athletes,Y37,FALSE)</f>
        <v>David Lamb</v>
      </c>
      <c r="Y37" s="1">
        <f>U37</f>
        <v>7</v>
      </c>
    </row>
    <row r="38" spans="1:34" ht="12.75" hidden="1">
      <c r="A38" s="206"/>
      <c r="B38" s="103"/>
      <c r="C38" s="20">
        <f>IF(ISNONTEXT(T38),"",T38)</f>
      </c>
      <c r="D38" s="28"/>
      <c r="E38" s="35"/>
      <c r="F38" s="19"/>
      <c r="G38" s="20">
        <f>IF(ISNONTEXT(X38),"",X38)</f>
      </c>
      <c r="H38" s="28"/>
      <c r="I38" s="41"/>
      <c r="J38" s="11">
        <f aca="true" t="shared" si="26" ref="J38:Q38">HLOOKUP(J$41,$S38:$AH39,2,FALSE)</f>
        <v>5</v>
      </c>
      <c r="K38" s="11">
        <f t="shared" si="26"/>
        <v>1</v>
      </c>
      <c r="L38" s="11">
        <f t="shared" si="26"/>
        <v>8</v>
      </c>
      <c r="M38" s="11">
        <f t="shared" si="26"/>
        <v>4</v>
      </c>
      <c r="N38" s="11">
        <f t="shared" si="26"/>
        <v>2</v>
      </c>
      <c r="O38" s="11">
        <f t="shared" si="26"/>
        <v>3</v>
      </c>
      <c r="P38" s="11">
        <f t="shared" si="26"/>
        <v>6</v>
      </c>
      <c r="Q38" s="11">
        <f t="shared" si="26"/>
        <v>7</v>
      </c>
      <c r="R38" s="2">
        <v>7</v>
      </c>
      <c r="S38" s="2">
        <f>D34</f>
        <v>33</v>
      </c>
      <c r="T38" s="2">
        <f>H34</f>
        <v>88</v>
      </c>
      <c r="U38" s="2">
        <f>D35</f>
        <v>77</v>
      </c>
      <c r="V38" s="2">
        <f>H35</f>
        <v>11</v>
      </c>
      <c r="W38" s="2">
        <f>D36</f>
        <v>44</v>
      </c>
      <c r="X38" s="2">
        <f>H36</f>
        <v>66</v>
      </c>
      <c r="Y38" s="2">
        <f>D37</f>
        <v>55</v>
      </c>
      <c r="Z38" s="2">
        <f>H37</f>
        <v>22</v>
      </c>
      <c r="AA38" s="1">
        <f aca="true" t="shared" si="27" ref="AA38:AH38">HLOOKUP(S38,$J$40:$Y$41,2,FALSE)</f>
        <v>3</v>
      </c>
      <c r="AB38" s="1">
        <f t="shared" si="27"/>
        <v>8</v>
      </c>
      <c r="AC38" s="1">
        <f t="shared" si="27"/>
        <v>7</v>
      </c>
      <c r="AD38" s="1">
        <f t="shared" si="27"/>
        <v>1</v>
      </c>
      <c r="AE38" s="1">
        <f t="shared" si="27"/>
        <v>4</v>
      </c>
      <c r="AF38" s="1">
        <f t="shared" si="27"/>
        <v>6</v>
      </c>
      <c r="AG38" s="1">
        <f t="shared" si="27"/>
        <v>5</v>
      </c>
      <c r="AH38" s="1">
        <f t="shared" si="27"/>
        <v>2</v>
      </c>
    </row>
    <row r="39" spans="1:34" ht="12.75" hidden="1">
      <c r="A39" s="208"/>
      <c r="B39" s="104"/>
      <c r="C39" s="22"/>
      <c r="D39" s="29"/>
      <c r="E39" s="36"/>
      <c r="F39" s="21"/>
      <c r="G39" s="22"/>
      <c r="H39" s="29"/>
      <c r="I39" s="42"/>
      <c r="J39" s="11">
        <f>IF(LEFT(E34,1)="D",0,1)</f>
        <v>1</v>
      </c>
      <c r="K39" s="11">
        <f>IF(LEFT(I34,1)="D",0,1)</f>
        <v>1</v>
      </c>
      <c r="L39" s="11">
        <f>IF(LEFT(E35,1)="D",0,1)</f>
        <v>1</v>
      </c>
      <c r="M39" s="11">
        <f>IF(LEFT(I35,1)="D",0,1)</f>
        <v>1</v>
      </c>
      <c r="N39" s="11">
        <f>IF(LEFT(E36,1)="D",0,1)</f>
        <v>1</v>
      </c>
      <c r="O39" s="11">
        <f>IF(LEFT(I36,1)="D",0,1)</f>
        <v>1</v>
      </c>
      <c r="P39" s="11">
        <f>IF(LEFT(E37,1)="D",0,1)</f>
        <v>1</v>
      </c>
      <c r="Q39" s="11">
        <f>IF(LEFT(I37,1)="D",0,1)</f>
        <v>1</v>
      </c>
      <c r="S39" s="2">
        <f aca="true" t="shared" si="28" ref="S39:Y39">J$45*J39</f>
        <v>8</v>
      </c>
      <c r="T39" s="2">
        <f t="shared" si="28"/>
        <v>7</v>
      </c>
      <c r="U39" s="2">
        <f t="shared" si="28"/>
        <v>6</v>
      </c>
      <c r="V39" s="2">
        <f t="shared" si="28"/>
        <v>5</v>
      </c>
      <c r="W39" s="2">
        <f t="shared" si="28"/>
        <v>4</v>
      </c>
      <c r="X39" s="2">
        <f t="shared" si="28"/>
        <v>3</v>
      </c>
      <c r="Y39" s="2">
        <f t="shared" si="28"/>
        <v>2</v>
      </c>
      <c r="Z39" s="2">
        <f>Q$45*Q39</f>
        <v>1</v>
      </c>
      <c r="AA39" s="1">
        <f>S39</f>
        <v>8</v>
      </c>
      <c r="AB39" s="1">
        <f aca="true" t="shared" si="29" ref="AB39:AH39">T39</f>
        <v>7</v>
      </c>
      <c r="AC39" s="1">
        <f t="shared" si="29"/>
        <v>6</v>
      </c>
      <c r="AD39" s="1">
        <f t="shared" si="29"/>
        <v>5</v>
      </c>
      <c r="AE39" s="1">
        <f t="shared" si="29"/>
        <v>4</v>
      </c>
      <c r="AF39" s="1">
        <f t="shared" si="29"/>
        <v>3</v>
      </c>
      <c r="AG39" s="1">
        <f t="shared" si="29"/>
        <v>2</v>
      </c>
      <c r="AH39" s="1">
        <f t="shared" si="29"/>
        <v>1</v>
      </c>
    </row>
    <row r="40" spans="9:25" ht="12.75" hidden="1">
      <c r="I40" s="1" t="s">
        <v>25</v>
      </c>
      <c r="J40" s="2">
        <f>Teams!B4</f>
        <v>1</v>
      </c>
      <c r="K40" s="2">
        <f>Teams!B5</f>
        <v>2</v>
      </c>
      <c r="L40" s="2">
        <f>Teams!B6</f>
        <v>3</v>
      </c>
      <c r="M40" s="2">
        <f>Teams!B7</f>
        <v>4</v>
      </c>
      <c r="N40" s="2">
        <f>Teams!B8</f>
        <v>5</v>
      </c>
      <c r="O40" s="2">
        <f>Teams!B9</f>
        <v>6</v>
      </c>
      <c r="P40" s="2">
        <f>Teams!B10</f>
        <v>7</v>
      </c>
      <c r="Q40" s="2">
        <f>Teams!B11</f>
        <v>8</v>
      </c>
      <c r="R40" s="1">
        <f>J41</f>
        <v>11</v>
      </c>
      <c r="S40" s="1">
        <f aca="true" t="shared" si="30" ref="S40:Y40">K41</f>
        <v>22</v>
      </c>
      <c r="T40" s="1">
        <f t="shared" si="30"/>
        <v>33</v>
      </c>
      <c r="U40" s="1">
        <f t="shared" si="30"/>
        <v>44</v>
      </c>
      <c r="V40" s="1">
        <f t="shared" si="30"/>
        <v>55</v>
      </c>
      <c r="W40" s="1">
        <f t="shared" si="30"/>
        <v>66</v>
      </c>
      <c r="X40" s="1">
        <f t="shared" si="30"/>
        <v>77</v>
      </c>
      <c r="Y40" s="1">
        <f t="shared" si="30"/>
        <v>88</v>
      </c>
    </row>
    <row r="41" spans="9:25" ht="12.75" hidden="1">
      <c r="I41" s="1" t="s">
        <v>26</v>
      </c>
      <c r="J41" s="2">
        <f>Teams!C4</f>
        <v>11</v>
      </c>
      <c r="K41" s="2">
        <f>Teams!C5</f>
        <v>22</v>
      </c>
      <c r="L41" s="2">
        <f>Teams!C6</f>
        <v>33</v>
      </c>
      <c r="M41" s="2">
        <f>Teams!C7</f>
        <v>44</v>
      </c>
      <c r="N41" s="2">
        <f>Teams!C8</f>
        <v>55</v>
      </c>
      <c r="O41" s="2">
        <f>Teams!C9</f>
        <v>66</v>
      </c>
      <c r="P41" s="2">
        <f>Teams!C10</f>
        <v>77</v>
      </c>
      <c r="Q41" s="2">
        <f>Teams!C11</f>
        <v>88</v>
      </c>
      <c r="R41" s="1">
        <f>J40</f>
        <v>1</v>
      </c>
      <c r="S41" s="1">
        <f aca="true" t="shared" si="31" ref="S41:Y41">K40</f>
        <v>2</v>
      </c>
      <c r="T41" s="1">
        <f t="shared" si="31"/>
        <v>3</v>
      </c>
      <c r="U41" s="1">
        <f t="shared" si="31"/>
        <v>4</v>
      </c>
      <c r="V41" s="1">
        <f t="shared" si="31"/>
        <v>5</v>
      </c>
      <c r="W41" s="1">
        <f t="shared" si="31"/>
        <v>6</v>
      </c>
      <c r="X41" s="1">
        <f t="shared" si="31"/>
        <v>7</v>
      </c>
      <c r="Y41" s="1">
        <f t="shared" si="31"/>
        <v>8</v>
      </c>
    </row>
    <row r="42" spans="10:17" ht="12.75" hidden="1">
      <c r="J42" s="2"/>
      <c r="K42" s="2"/>
      <c r="L42" s="2"/>
      <c r="M42" s="2"/>
      <c r="N42" s="2"/>
      <c r="O42" s="2"/>
      <c r="P42" s="2"/>
      <c r="Q42" s="2"/>
    </row>
    <row r="43" spans="9:17" ht="12.75" hidden="1">
      <c r="I43" s="1" t="s">
        <v>3</v>
      </c>
      <c r="J43" s="2">
        <v>1</v>
      </c>
      <c r="K43" s="2">
        <v>2</v>
      </c>
      <c r="L43" s="2">
        <v>3</v>
      </c>
      <c r="M43" s="2">
        <v>4</v>
      </c>
      <c r="N43" s="2">
        <v>5</v>
      </c>
      <c r="O43" s="2">
        <v>6</v>
      </c>
      <c r="P43" s="2">
        <v>7</v>
      </c>
      <c r="Q43" s="2">
        <v>8</v>
      </c>
    </row>
    <row r="44" spans="9:17" ht="12.75" hidden="1">
      <c r="I44" s="1" t="s">
        <v>28</v>
      </c>
      <c r="J44" s="2">
        <f>Teams!B15</f>
        <v>10</v>
      </c>
      <c r="K44" s="2">
        <f>Teams!B16</f>
        <v>9</v>
      </c>
      <c r="L44" s="2">
        <f>Teams!B17</f>
        <v>8</v>
      </c>
      <c r="M44" s="2">
        <f>Teams!B18</f>
        <v>7</v>
      </c>
      <c r="N44" s="2">
        <f>Teams!B19</f>
        <v>6</v>
      </c>
      <c r="O44" s="2">
        <f>Teams!B20</f>
        <v>5</v>
      </c>
      <c r="P44" s="2">
        <f>Teams!B21</f>
        <v>4</v>
      </c>
      <c r="Q44" s="2">
        <f>Teams!B22</f>
        <v>3</v>
      </c>
    </row>
    <row r="45" spans="9:17" ht="12.75" hidden="1">
      <c r="I45" s="1" t="s">
        <v>29</v>
      </c>
      <c r="J45" s="2">
        <f>Teams!C15</f>
        <v>8</v>
      </c>
      <c r="K45" s="2">
        <f>Teams!C16</f>
        <v>7</v>
      </c>
      <c r="L45" s="2">
        <f>Teams!C17</f>
        <v>6</v>
      </c>
      <c r="M45" s="2">
        <f>Teams!C18</f>
        <v>5</v>
      </c>
      <c r="N45" s="2">
        <f>Teams!C19</f>
        <v>4</v>
      </c>
      <c r="O45" s="2">
        <f>Teams!C20</f>
        <v>3</v>
      </c>
      <c r="P45" s="2">
        <f>Teams!C21</f>
        <v>2</v>
      </c>
      <c r="Q45" s="2">
        <f>Teams!C22</f>
        <v>1</v>
      </c>
    </row>
    <row r="47" spans="8:17" ht="12.75">
      <c r="H47" s="283" t="s">
        <v>34</v>
      </c>
      <c r="I47" s="284"/>
      <c r="J47" s="12">
        <f>IF(J48&gt;0,J48,"")</f>
        <v>25</v>
      </c>
      <c r="K47" s="12">
        <f aca="true" t="shared" si="32" ref="K47:Q47">IF(K48&gt;0,K48,"")</f>
        <v>22</v>
      </c>
      <c r="L47" s="12">
        <f t="shared" si="32"/>
        <v>46</v>
      </c>
      <c r="M47" s="12">
        <f t="shared" si="32"/>
        <v>32</v>
      </c>
      <c r="N47" s="12">
        <f t="shared" si="32"/>
        <v>33</v>
      </c>
      <c r="O47" s="12">
        <f t="shared" si="32"/>
        <v>26</v>
      </c>
      <c r="P47" s="12">
        <f t="shared" si="32"/>
        <v>30</v>
      </c>
      <c r="Q47" s="12">
        <f t="shared" si="32"/>
        <v>33</v>
      </c>
    </row>
    <row r="48" spans="10:17" ht="12.75" hidden="1">
      <c r="J48" s="1">
        <f>SUM(J34,J28,J22,J16,J10,J4)</f>
        <v>25</v>
      </c>
      <c r="K48" s="1">
        <f aca="true" t="shared" si="33" ref="K48:Q48">SUM(K34,K28,K22,K16,K10,K4)</f>
        <v>22</v>
      </c>
      <c r="L48" s="1">
        <f t="shared" si="33"/>
        <v>46</v>
      </c>
      <c r="M48" s="1">
        <f t="shared" si="33"/>
        <v>32</v>
      </c>
      <c r="N48" s="1">
        <f t="shared" si="33"/>
        <v>33</v>
      </c>
      <c r="O48" s="1">
        <f t="shared" si="33"/>
        <v>26</v>
      </c>
      <c r="P48" s="1">
        <f t="shared" si="33"/>
        <v>30</v>
      </c>
      <c r="Q48" s="1">
        <f t="shared" si="33"/>
        <v>33</v>
      </c>
    </row>
    <row r="49" ht="14.25">
      <c r="A49" s="107" t="s">
        <v>122</v>
      </c>
    </row>
    <row r="50" ht="12.75">
      <c r="A50" s="31"/>
    </row>
    <row r="60" spans="4:11" ht="12.75" hidden="1">
      <c r="D60" s="1">
        <f>COUNTIF(D4:D7,"&gt;0")</f>
        <v>3</v>
      </c>
      <c r="H60" s="1">
        <f>COUNTIF(H4:H7,"&gt;0")</f>
        <v>3</v>
      </c>
      <c r="J60" s="1">
        <f>COUNTIF(J4:Q7,"&gt;=0")</f>
        <v>6</v>
      </c>
      <c r="K60" s="1">
        <f>IF(D60+H60&gt;J60,"Error","")</f>
      </c>
    </row>
    <row r="61" ht="12.75" hidden="1"/>
    <row r="62" ht="12.75" hidden="1"/>
    <row r="63" ht="12.75" hidden="1"/>
    <row r="64" ht="12.75" hidden="1"/>
    <row r="65" ht="12.75" hidden="1"/>
    <row r="66" spans="4:11" ht="12.75" hidden="1">
      <c r="D66" s="1">
        <f>COUNTIF(D10:D13,"&gt;0")</f>
        <v>2</v>
      </c>
      <c r="H66" s="1">
        <f>COUNTIF(H10:H13,"&gt;0")</f>
        <v>2</v>
      </c>
      <c r="J66" s="1">
        <f>COUNTIF(J10:Q13,"&gt;=0")</f>
        <v>4</v>
      </c>
      <c r="K66" s="1">
        <f>IF(D66+H66&gt;J66,"Error","")</f>
      </c>
    </row>
    <row r="67" ht="12.75" hidden="1"/>
    <row r="68" ht="12.75" hidden="1"/>
    <row r="69" ht="12.75" hidden="1"/>
    <row r="70" ht="12.75" hidden="1"/>
    <row r="71" ht="12.75" hidden="1"/>
    <row r="72" spans="4:11" ht="12.75" hidden="1">
      <c r="D72" s="1">
        <f>COUNTIF(D16:D19,"&gt;0")</f>
        <v>4</v>
      </c>
      <c r="H72" s="1">
        <f>COUNTIF(H16:H19,"&gt;0")</f>
        <v>4</v>
      </c>
      <c r="J72" s="1">
        <f>COUNTIF(J16:Q19,"&gt;=0")</f>
        <v>8</v>
      </c>
      <c r="K72" s="1">
        <f>IF(D72+H72&gt;J72,"Error","")</f>
      </c>
    </row>
    <row r="73" ht="12.75" hidden="1"/>
    <row r="74" ht="12.75" hidden="1"/>
    <row r="75" ht="12.75" hidden="1"/>
    <row r="76" ht="12.75" hidden="1"/>
    <row r="77" ht="12.75" hidden="1"/>
    <row r="78" spans="4:11" ht="12.75" hidden="1">
      <c r="D78" s="1">
        <f>COUNTIF(D22:D25,"&gt;0")</f>
        <v>4</v>
      </c>
      <c r="H78" s="1">
        <f>COUNTIF(H22:H25,"&gt;0")</f>
        <v>4</v>
      </c>
      <c r="J78" s="1">
        <f>COUNTIF(J22:Q25,"&gt;=0")</f>
        <v>8</v>
      </c>
      <c r="K78" s="1">
        <f>IF(D78+H78&gt;J78,"Error","")</f>
      </c>
    </row>
    <row r="79" ht="12.75" hidden="1"/>
    <row r="80" ht="12.75" hidden="1"/>
    <row r="81" ht="12.75" hidden="1"/>
    <row r="82" ht="12.75" hidden="1"/>
    <row r="83" ht="12.75" hidden="1"/>
    <row r="84" spans="4:11" ht="12.75" hidden="1">
      <c r="D84" s="1">
        <f>COUNTIF(D28:D31,"&gt;0")</f>
        <v>4</v>
      </c>
      <c r="H84" s="1">
        <f>COUNTIF(H28:H31,"&gt;0")</f>
        <v>4</v>
      </c>
      <c r="J84" s="1">
        <f>COUNTIF(J28:Q31,"&gt;=0")</f>
        <v>8</v>
      </c>
      <c r="K84" s="1">
        <f>IF(D84+H84&gt;J84,"Error","")</f>
      </c>
    </row>
    <row r="85" ht="12.75" hidden="1"/>
    <row r="86" ht="12.75" hidden="1"/>
    <row r="87" ht="12.75" hidden="1"/>
    <row r="88" ht="12.75" hidden="1"/>
    <row r="89" ht="12.75" hidden="1"/>
    <row r="90" spans="4:11" ht="12.75" hidden="1">
      <c r="D90" s="1">
        <f>COUNTIF(D34:D37,"&gt;0")</f>
        <v>4</v>
      </c>
      <c r="H90" s="1">
        <f>COUNTIF(H34:H37,"&gt;0")</f>
        <v>4</v>
      </c>
      <c r="J90" s="1">
        <f>COUNTIF(J34:Q37,"&gt;=0")</f>
        <v>8</v>
      </c>
      <c r="K90" s="1">
        <f>IF(D90+H90&gt;J90,"Error","")</f>
      </c>
    </row>
  </sheetData>
  <sheetProtection password="D857" sheet="1" objects="1" scenarios="1"/>
  <mergeCells count="54">
    <mergeCell ref="A28:A30"/>
    <mergeCell ref="A22:A24"/>
    <mergeCell ref="A16:A18"/>
    <mergeCell ref="Q34:Q37"/>
    <mergeCell ref="P34:P37"/>
    <mergeCell ref="A34:A36"/>
    <mergeCell ref="Q22:Q25"/>
    <mergeCell ref="J28:J31"/>
    <mergeCell ref="K28:K31"/>
    <mergeCell ref="L28:L31"/>
    <mergeCell ref="H47:I47"/>
    <mergeCell ref="M34:M37"/>
    <mergeCell ref="N34:N37"/>
    <mergeCell ref="O34:O37"/>
    <mergeCell ref="J34:J37"/>
    <mergeCell ref="K34:K37"/>
    <mergeCell ref="L34:L37"/>
    <mergeCell ref="Q28:Q31"/>
    <mergeCell ref="M22:M25"/>
    <mergeCell ref="N22:N25"/>
    <mergeCell ref="O22:O25"/>
    <mergeCell ref="P22:P25"/>
    <mergeCell ref="M28:M31"/>
    <mergeCell ref="N28:N31"/>
    <mergeCell ref="O28:O31"/>
    <mergeCell ref="P28:P31"/>
    <mergeCell ref="J22:J25"/>
    <mergeCell ref="K22:K25"/>
    <mergeCell ref="L22:L25"/>
    <mergeCell ref="Q10:Q13"/>
    <mergeCell ref="J16:J19"/>
    <mergeCell ref="K16:K19"/>
    <mergeCell ref="L16:L19"/>
    <mergeCell ref="M16:M19"/>
    <mergeCell ref="N16:N19"/>
    <mergeCell ref="O16:O19"/>
    <mergeCell ref="P16:P19"/>
    <mergeCell ref="Q16:Q19"/>
    <mergeCell ref="P4:P7"/>
    <mergeCell ref="Q4:Q7"/>
    <mergeCell ref="O10:O13"/>
    <mergeCell ref="P10:P13"/>
    <mergeCell ref="L4:L7"/>
    <mergeCell ref="M4:M7"/>
    <mergeCell ref="N4:N7"/>
    <mergeCell ref="O4:O7"/>
    <mergeCell ref="L10:L13"/>
    <mergeCell ref="M10:M13"/>
    <mergeCell ref="D1:E1"/>
    <mergeCell ref="J4:J7"/>
    <mergeCell ref="K4:K7"/>
    <mergeCell ref="N10:N13"/>
    <mergeCell ref="J10:J13"/>
    <mergeCell ref="K10:K13"/>
  </mergeCells>
  <conditionalFormatting sqref="J4:Q7 J10:Q13 J16:Q19 J22:Q25 J28:Q31 J34:Q37">
    <cfRule type="cellIs" priority="1" dxfId="2" operator="equal" stopIfTrue="1">
      <formula>0</formula>
    </cfRule>
  </conditionalFormatting>
  <dataValidations count="1">
    <dataValidation type="list" allowBlank="1" showDropDown="1" showInputMessage="1" showErrorMessage="1" error="You must enter a valid A string or B string ID" sqref="H34:H37 D34:D37 D28:D31 H28:H31 H22:H25 D22:D25 D16:D19 H16:H19 H10:H13 D10:D13 D4:D7 H4:H7">
      <formula1>$J$40:$Y$40</formula1>
    </dataValidation>
  </dataValidations>
  <hyperlinks>
    <hyperlink ref="A49" location="Summary!A1" display="Back to Summary"/>
  </hyperlink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95" r:id="rId1"/>
  <headerFooter alignWithMargins="0">
    <oddFooter>&amp;L&amp;A&amp;CProduced by Tony Noel  (tony.noel@whsmithnet.co.uk)&amp;RPage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H90"/>
  <sheetViews>
    <sheetView showGridLines="0" zoomScale="75" zoomScaleNormal="75" workbookViewId="0" topLeftCell="A1">
      <selection activeCell="E46" sqref="E46"/>
    </sheetView>
  </sheetViews>
  <sheetFormatPr defaultColWidth="9.00390625" defaultRowHeight="14.25"/>
  <cols>
    <col min="1" max="1" width="8.625" style="1" customWidth="1"/>
    <col min="2" max="2" width="3.25390625" style="2" customWidth="1"/>
    <col min="3" max="3" width="12.50390625" style="1" customWidth="1"/>
    <col min="4" max="4" width="3.25390625" style="1" customWidth="1"/>
    <col min="5" max="5" width="6.125" style="1" customWidth="1"/>
    <col min="6" max="6" width="3.25390625" style="2" customWidth="1"/>
    <col min="7" max="7" width="12.50390625" style="1" customWidth="1"/>
    <col min="8" max="8" width="3.25390625" style="1" customWidth="1"/>
    <col min="9" max="9" width="6.125" style="1" customWidth="1"/>
    <col min="10" max="17" width="8.00390625" style="1" customWidth="1"/>
    <col min="18" max="18" width="9.125" style="1" bestFit="1" customWidth="1"/>
    <col min="19" max="34" width="0" style="1" hidden="1" customWidth="1"/>
    <col min="35" max="16384" width="9.00390625" style="1" customWidth="1"/>
  </cols>
  <sheetData>
    <row r="1" spans="1:16" ht="12.75">
      <c r="A1" s="44" t="s">
        <v>53</v>
      </c>
      <c r="B1" s="45">
        <f>Teams!B25</f>
        <v>2</v>
      </c>
      <c r="C1" s="44" t="s">
        <v>41</v>
      </c>
      <c r="D1" s="282">
        <f>Teams!B26</f>
        <v>38206</v>
      </c>
      <c r="E1" s="282"/>
      <c r="F1" s="46"/>
      <c r="G1" s="47"/>
      <c r="H1" s="47"/>
      <c r="I1" s="47"/>
      <c r="J1" s="44" t="s">
        <v>42</v>
      </c>
      <c r="K1" s="47" t="str">
        <f>Teams!B27</f>
        <v>Leamington</v>
      </c>
      <c r="L1" s="47"/>
      <c r="M1" s="47"/>
      <c r="N1" s="44" t="s">
        <v>43</v>
      </c>
      <c r="O1" s="47" t="str">
        <f>Teams!B28</f>
        <v>Leamington</v>
      </c>
      <c r="P1" s="47"/>
    </row>
    <row r="2" s="2" customFormat="1" ht="12.75"/>
    <row r="3" spans="1:17" ht="12.75">
      <c r="A3" s="105" t="s">
        <v>2</v>
      </c>
      <c r="B3" s="11" t="s">
        <v>3</v>
      </c>
      <c r="C3" s="10" t="s">
        <v>0</v>
      </c>
      <c r="D3" s="10" t="s">
        <v>1</v>
      </c>
      <c r="E3" s="10" t="s">
        <v>4</v>
      </c>
      <c r="F3" s="11" t="s">
        <v>3</v>
      </c>
      <c r="G3" s="10" t="s">
        <v>0</v>
      </c>
      <c r="H3" s="10" t="s">
        <v>1</v>
      </c>
      <c r="I3" s="10" t="s">
        <v>4</v>
      </c>
      <c r="J3" s="27" t="str">
        <f>Teams!A4</f>
        <v>Birchfield</v>
      </c>
      <c r="K3" s="27" t="str">
        <f>Teams!A5</f>
        <v>Burton</v>
      </c>
      <c r="L3" s="27" t="str">
        <f>Teams!A6</f>
        <v>Cannock </v>
      </c>
      <c r="M3" s="27" t="str">
        <f>Teams!A7</f>
        <v>D.A.S.H</v>
      </c>
      <c r="N3" s="27" t="str">
        <f>Teams!A8</f>
        <v>Leamington</v>
      </c>
      <c r="O3" s="27" t="str">
        <f>Teams!A9</f>
        <v>Mansfield</v>
      </c>
      <c r="P3" s="27" t="str">
        <f>Teams!A10</f>
        <v>Rugby</v>
      </c>
      <c r="Q3" s="27" t="str">
        <f>Teams!A11</f>
        <v>Tamworth</v>
      </c>
    </row>
    <row r="4" spans="1:25" ht="12.75">
      <c r="A4" s="279" t="s">
        <v>44</v>
      </c>
      <c r="B4" s="100">
        <v>1</v>
      </c>
      <c r="C4" s="14" t="str">
        <f>IF(ISNONTEXT(T4),"",T4)</f>
        <v>Tom Causebrook</v>
      </c>
      <c r="D4" s="24">
        <v>77</v>
      </c>
      <c r="E4" s="32" t="s">
        <v>1712</v>
      </c>
      <c r="F4" s="13">
        <v>2</v>
      </c>
      <c r="G4" s="14" t="str">
        <f>IF(ISNONTEXT(X4),"",X4)</f>
        <v>Philip Clamp</v>
      </c>
      <c r="H4" s="24">
        <v>8</v>
      </c>
      <c r="I4" s="38" t="s">
        <v>1713</v>
      </c>
      <c r="J4" s="281">
        <f>IF(ISNUMBER(J8),J8,"")</f>
      </c>
      <c r="K4" s="281">
        <f aca="true" t="shared" si="0" ref="K4:Q4">IF(ISNUMBER(K8),K8,"")</f>
        <v>7</v>
      </c>
      <c r="L4" s="281">
        <f t="shared" si="0"/>
        <v>5</v>
      </c>
      <c r="M4" s="281">
        <f t="shared" si="0"/>
        <v>4</v>
      </c>
      <c r="N4" s="281">
        <f t="shared" si="0"/>
        <v>8</v>
      </c>
      <c r="O4" s="281">
        <f t="shared" si="0"/>
        <v>6</v>
      </c>
      <c r="P4" s="281">
        <f t="shared" si="0"/>
        <v>10</v>
      </c>
      <c r="Q4" s="281">
        <f t="shared" si="0"/>
        <v>9</v>
      </c>
      <c r="R4" s="2"/>
      <c r="S4" s="2">
        <f>D4</f>
        <v>77</v>
      </c>
      <c r="T4" s="1" t="str">
        <f>HLOOKUP(S4,Athletes,U4,FALSE)</f>
        <v>Tom Causebrook</v>
      </c>
      <c r="U4" s="1">
        <f>R8</f>
        <v>9</v>
      </c>
      <c r="W4" s="2">
        <f>H4</f>
        <v>8</v>
      </c>
      <c r="X4" s="1" t="str">
        <f>HLOOKUP(W4,Athletes,Y4,FALSE)</f>
        <v>Philip Clamp</v>
      </c>
      <c r="Y4" s="1">
        <f>U4</f>
        <v>9</v>
      </c>
    </row>
    <row r="5" spans="1:25" ht="12.75">
      <c r="A5" s="280"/>
      <c r="B5" s="101">
        <v>3</v>
      </c>
      <c r="C5" s="16" t="str">
        <f>IF(ISNONTEXT(T5),"",T5)</f>
        <v>James Walsh</v>
      </c>
      <c r="D5" s="25">
        <v>5</v>
      </c>
      <c r="E5" s="33" t="s">
        <v>1714</v>
      </c>
      <c r="F5" s="15">
        <v>4</v>
      </c>
      <c r="G5" s="16" t="str">
        <f>IF(ISNONTEXT(X5),"",X5)</f>
        <v>Martin Naunton</v>
      </c>
      <c r="H5" s="25">
        <v>2</v>
      </c>
      <c r="I5" s="39" t="s">
        <v>1715</v>
      </c>
      <c r="J5" s="281"/>
      <c r="K5" s="281"/>
      <c r="L5" s="281"/>
      <c r="M5" s="281"/>
      <c r="N5" s="281"/>
      <c r="O5" s="281"/>
      <c r="P5" s="281"/>
      <c r="Q5" s="281"/>
      <c r="R5" s="2"/>
      <c r="S5" s="2">
        <f>D5</f>
        <v>5</v>
      </c>
      <c r="T5" s="1" t="str">
        <f>HLOOKUP(S5,Athletes,U5,FALSE)</f>
        <v>James Walsh</v>
      </c>
      <c r="U5" s="1">
        <f>R8</f>
        <v>9</v>
      </c>
      <c r="W5" s="2">
        <f>H5</f>
        <v>2</v>
      </c>
      <c r="X5" s="1" t="str">
        <f>HLOOKUP(W5,Athletes,Y5,FALSE)</f>
        <v>Martin Naunton</v>
      </c>
      <c r="Y5" s="1">
        <f>U5</f>
        <v>9</v>
      </c>
    </row>
    <row r="6" spans="1:25" ht="12.75">
      <c r="A6" s="280"/>
      <c r="B6" s="101">
        <v>5</v>
      </c>
      <c r="C6" s="16" t="str">
        <f>IF(ISNONTEXT(T6),"",T6)</f>
        <v>Stephen Lisgo</v>
      </c>
      <c r="D6" s="25">
        <v>6</v>
      </c>
      <c r="E6" s="33" t="s">
        <v>1716</v>
      </c>
      <c r="F6" s="15">
        <v>6</v>
      </c>
      <c r="G6" s="16" t="str">
        <f>IF(ISNONTEXT(X6),"",X6)</f>
        <v>Carl Dunn</v>
      </c>
      <c r="H6" s="25">
        <v>3</v>
      </c>
      <c r="I6" s="39" t="s">
        <v>1717</v>
      </c>
      <c r="J6" s="281"/>
      <c r="K6" s="281"/>
      <c r="L6" s="281"/>
      <c r="M6" s="281"/>
      <c r="N6" s="281"/>
      <c r="O6" s="281"/>
      <c r="P6" s="281"/>
      <c r="Q6" s="281"/>
      <c r="R6" s="2"/>
      <c r="S6" s="2">
        <f>D6</f>
        <v>6</v>
      </c>
      <c r="T6" s="1" t="str">
        <f>HLOOKUP(S6,Athletes,U6,FALSE)</f>
        <v>Stephen Lisgo</v>
      </c>
      <c r="U6" s="1">
        <f>R8</f>
        <v>9</v>
      </c>
      <c r="W6" s="2">
        <f>H6</f>
        <v>3</v>
      </c>
      <c r="X6" s="1" t="str">
        <f>HLOOKUP(W6,Athletes,Y6,FALSE)</f>
        <v>Carl Dunn</v>
      </c>
      <c r="Y6" s="1">
        <f>U6</f>
        <v>9</v>
      </c>
    </row>
    <row r="7" spans="1:25" ht="12.75">
      <c r="A7" s="98">
        <f>K60</f>
      </c>
      <c r="B7" s="102">
        <v>7</v>
      </c>
      <c r="C7" s="18" t="str">
        <f>IF(ISNONTEXT(T7),"",T7)</f>
        <v>Ian Furness</v>
      </c>
      <c r="D7" s="26">
        <v>4</v>
      </c>
      <c r="E7" s="34" t="s">
        <v>1718</v>
      </c>
      <c r="F7" s="17">
        <v>8</v>
      </c>
      <c r="G7" s="18">
        <f>IF(ISNONTEXT(X7),"",X7)</f>
      </c>
      <c r="H7" s="26"/>
      <c r="I7" s="40"/>
      <c r="J7" s="281"/>
      <c r="K7" s="281"/>
      <c r="L7" s="281"/>
      <c r="M7" s="281"/>
      <c r="N7" s="281"/>
      <c r="O7" s="281"/>
      <c r="P7" s="281"/>
      <c r="Q7" s="281"/>
      <c r="R7" s="2"/>
      <c r="S7" s="2">
        <f>D7</f>
        <v>4</v>
      </c>
      <c r="T7" s="1" t="str">
        <f>HLOOKUP(S7,Athletes,U7,FALSE)</f>
        <v>Ian Furness</v>
      </c>
      <c r="U7" s="1">
        <f>R8</f>
        <v>9</v>
      </c>
      <c r="W7" s="2">
        <f>H7</f>
        <v>0</v>
      </c>
      <c r="X7" s="1" t="e">
        <f>HLOOKUP(W7,Athletes,Y7,FALSE)</f>
        <v>#N/A</v>
      </c>
      <c r="Y7" s="1">
        <f>U7</f>
        <v>9</v>
      </c>
    </row>
    <row r="8" spans="1:34" ht="12.75" hidden="1">
      <c r="A8" s="208"/>
      <c r="B8" s="204"/>
      <c r="C8" s="171"/>
      <c r="D8" s="172"/>
      <c r="E8" s="173"/>
      <c r="F8" s="170"/>
      <c r="G8" s="171"/>
      <c r="H8" s="172"/>
      <c r="I8" s="174"/>
      <c r="J8" s="11" t="e">
        <f>HLOOKUP(J$40,$S8:$AH9,2,FALSE)</f>
        <v>#N/A</v>
      </c>
      <c r="K8" s="11">
        <f>HLOOKUP(K$40,$S8:$AH9,2,FALSE)</f>
        <v>7</v>
      </c>
      <c r="L8" s="11">
        <f aca="true" t="shared" si="1" ref="L8:Q8">HLOOKUP(L$40,$S8:$AH9,2,FALSE)</f>
        <v>5</v>
      </c>
      <c r="M8" s="11">
        <f t="shared" si="1"/>
        <v>4</v>
      </c>
      <c r="N8" s="11">
        <f t="shared" si="1"/>
        <v>8</v>
      </c>
      <c r="O8" s="11">
        <f t="shared" si="1"/>
        <v>6</v>
      </c>
      <c r="P8" s="11">
        <f t="shared" si="1"/>
        <v>10</v>
      </c>
      <c r="Q8" s="11">
        <f t="shared" si="1"/>
        <v>9</v>
      </c>
      <c r="R8" s="2">
        <v>9</v>
      </c>
      <c r="S8" s="2">
        <f>D4</f>
        <v>77</v>
      </c>
      <c r="T8" s="2">
        <f>H4</f>
        <v>8</v>
      </c>
      <c r="U8" s="2">
        <f>D5</f>
        <v>5</v>
      </c>
      <c r="V8" s="2">
        <f>H5</f>
        <v>2</v>
      </c>
      <c r="W8" s="2">
        <f>D6</f>
        <v>6</v>
      </c>
      <c r="X8" s="2">
        <f>H6</f>
        <v>3</v>
      </c>
      <c r="Y8" s="2">
        <f>D7</f>
        <v>4</v>
      </c>
      <c r="Z8" s="2">
        <f>H7</f>
        <v>0</v>
      </c>
      <c r="AA8" s="1">
        <f aca="true" t="shared" si="2" ref="AA8:AH8">HLOOKUP(S8,$J$40:$Y$41,2,FALSE)</f>
        <v>7</v>
      </c>
      <c r="AB8" s="1">
        <f t="shared" si="2"/>
        <v>88</v>
      </c>
      <c r="AC8" s="1">
        <f t="shared" si="2"/>
        <v>55</v>
      </c>
      <c r="AD8" s="1">
        <f t="shared" si="2"/>
        <v>22</v>
      </c>
      <c r="AE8" s="1">
        <f t="shared" si="2"/>
        <v>66</v>
      </c>
      <c r="AF8" s="1">
        <f t="shared" si="2"/>
        <v>33</v>
      </c>
      <c r="AG8" s="1">
        <f t="shared" si="2"/>
        <v>44</v>
      </c>
      <c r="AH8" s="1" t="e">
        <f t="shared" si="2"/>
        <v>#N/A</v>
      </c>
    </row>
    <row r="9" spans="1:34" ht="12.75" hidden="1">
      <c r="A9" s="207"/>
      <c r="B9" s="205"/>
      <c r="C9" s="201"/>
      <c r="D9" s="203"/>
      <c r="E9" s="36"/>
      <c r="F9" s="175"/>
      <c r="G9" s="202"/>
      <c r="H9" s="203"/>
      <c r="I9" s="42"/>
      <c r="J9" s="11">
        <f>IF(LEFT(E4,1)="D",0,1)</f>
        <v>1</v>
      </c>
      <c r="K9" s="11">
        <f>IF(LEFT(I4,1)="D",0,1)</f>
        <v>1</v>
      </c>
      <c r="L9" s="11">
        <f>IF(LEFT(E5,1)="D",0,1)</f>
        <v>1</v>
      </c>
      <c r="M9" s="11">
        <f>IF(LEFT(I5,1)="D",0,1)</f>
        <v>1</v>
      </c>
      <c r="N9" s="11">
        <f>IF(LEFT(E6,1)="D",0,1)</f>
        <v>1</v>
      </c>
      <c r="O9" s="11">
        <f>IF(LEFT(I6,1)="D",0,1)</f>
        <v>1</v>
      </c>
      <c r="P9" s="11">
        <f>IF(LEFT(E7,1)="D",0,1)</f>
        <v>1</v>
      </c>
      <c r="Q9" s="11">
        <f>IF(LEFT(I7,1)="D",0,1)</f>
        <v>1</v>
      </c>
      <c r="S9" s="2">
        <f aca="true" t="shared" si="3" ref="S9:Z9">J$44*J9</f>
        <v>10</v>
      </c>
      <c r="T9" s="2">
        <f t="shared" si="3"/>
        <v>9</v>
      </c>
      <c r="U9" s="2">
        <f t="shared" si="3"/>
        <v>8</v>
      </c>
      <c r="V9" s="2">
        <f t="shared" si="3"/>
        <v>7</v>
      </c>
      <c r="W9" s="2">
        <f t="shared" si="3"/>
        <v>6</v>
      </c>
      <c r="X9" s="2">
        <f t="shared" si="3"/>
        <v>5</v>
      </c>
      <c r="Y9" s="2">
        <f t="shared" si="3"/>
        <v>4</v>
      </c>
      <c r="Z9" s="2">
        <f t="shared" si="3"/>
        <v>3</v>
      </c>
      <c r="AA9" s="1">
        <f>S9</f>
        <v>10</v>
      </c>
      <c r="AB9" s="1">
        <f aca="true" t="shared" si="4" ref="AB9:AH9">T9</f>
        <v>9</v>
      </c>
      <c r="AC9" s="1">
        <f t="shared" si="4"/>
        <v>8</v>
      </c>
      <c r="AD9" s="1">
        <f t="shared" si="4"/>
        <v>7</v>
      </c>
      <c r="AE9" s="1">
        <f t="shared" si="4"/>
        <v>6</v>
      </c>
      <c r="AF9" s="1">
        <f t="shared" si="4"/>
        <v>5</v>
      </c>
      <c r="AG9" s="1">
        <f t="shared" si="4"/>
        <v>4</v>
      </c>
      <c r="AH9" s="1">
        <f t="shared" si="4"/>
        <v>3</v>
      </c>
    </row>
    <row r="10" spans="1:25" ht="12.75">
      <c r="A10" s="279" t="s">
        <v>45</v>
      </c>
      <c r="B10" s="100">
        <v>1</v>
      </c>
      <c r="C10" s="14" t="str">
        <f>IF(ISNONTEXT(T10),"",T10)</f>
        <v>Simon Hall</v>
      </c>
      <c r="D10" s="24">
        <v>88</v>
      </c>
      <c r="E10" s="32" t="s">
        <v>1719</v>
      </c>
      <c r="F10" s="13">
        <v>2</v>
      </c>
      <c r="G10" s="14" t="str">
        <f>IF(ISNONTEXT(X10),"",X10)</f>
        <v>Andrew Bird</v>
      </c>
      <c r="H10" s="24">
        <v>33</v>
      </c>
      <c r="I10" s="38" t="s">
        <v>1720</v>
      </c>
      <c r="J10" s="281">
        <f>IF(ISNUMBER(J14),J14,"")</f>
      </c>
      <c r="K10" s="281">
        <f aca="true" t="shared" si="5" ref="K10:Q10">IF(ISNUMBER(K14),K14,"")</f>
        <v>3</v>
      </c>
      <c r="L10" s="281">
        <f t="shared" si="5"/>
        <v>7</v>
      </c>
      <c r="M10" s="281">
        <f t="shared" si="5"/>
        <v>2</v>
      </c>
      <c r="N10" s="281">
        <f t="shared" si="5"/>
        <v>6</v>
      </c>
      <c r="O10" s="281">
        <f t="shared" si="5"/>
        <v>4</v>
      </c>
      <c r="P10" s="281">
        <f t="shared" si="5"/>
        <v>5</v>
      </c>
      <c r="Q10" s="281">
        <f t="shared" si="5"/>
        <v>8</v>
      </c>
      <c r="R10" s="2"/>
      <c r="S10" s="2">
        <f>D10</f>
        <v>88</v>
      </c>
      <c r="T10" s="1" t="str">
        <f>HLOOKUP(S10,Athletes,U10,FALSE)</f>
        <v>Simon Hall</v>
      </c>
      <c r="U10" s="1">
        <f>R14</f>
        <v>9</v>
      </c>
      <c r="W10" s="2">
        <f>H10</f>
        <v>33</v>
      </c>
      <c r="X10" s="1" t="str">
        <f>HLOOKUP(W10,Athletes,Y10,FALSE)</f>
        <v>Andrew Bird</v>
      </c>
      <c r="Y10" s="1">
        <f>U10</f>
        <v>9</v>
      </c>
    </row>
    <row r="11" spans="1:25" ht="12.75">
      <c r="A11" s="280"/>
      <c r="B11" s="101">
        <v>3</v>
      </c>
      <c r="C11" s="16" t="str">
        <f>IF(ISNONTEXT(T11),"",T11)</f>
        <v>Simon Kinson</v>
      </c>
      <c r="D11" s="25">
        <v>55</v>
      </c>
      <c r="E11" s="33" t="s">
        <v>1721</v>
      </c>
      <c r="F11" s="15">
        <v>4</v>
      </c>
      <c r="G11" s="16" t="str">
        <f>IF(ISNONTEXT(X11),"",X11)</f>
        <v>Mark McKay</v>
      </c>
      <c r="H11" s="25">
        <v>7</v>
      </c>
      <c r="I11" s="39" t="s">
        <v>1722</v>
      </c>
      <c r="J11" s="281"/>
      <c r="K11" s="281"/>
      <c r="L11" s="281"/>
      <c r="M11" s="281"/>
      <c r="N11" s="281"/>
      <c r="O11" s="281"/>
      <c r="P11" s="281"/>
      <c r="Q11" s="281"/>
      <c r="R11" s="2"/>
      <c r="S11" s="2">
        <f>D11</f>
        <v>55</v>
      </c>
      <c r="T11" s="1" t="str">
        <f>HLOOKUP(S11,Athletes,U11,FALSE)</f>
        <v>Simon Kinson</v>
      </c>
      <c r="U11" s="1">
        <f>R14</f>
        <v>9</v>
      </c>
      <c r="W11" s="2">
        <f>H11</f>
        <v>7</v>
      </c>
      <c r="X11" s="1" t="str">
        <f>HLOOKUP(W11,Athletes,Y11,FALSE)</f>
        <v>Mark McKay</v>
      </c>
      <c r="Y11" s="1">
        <f>U11</f>
        <v>9</v>
      </c>
    </row>
    <row r="12" spans="1:25" ht="12.75">
      <c r="A12" s="280"/>
      <c r="B12" s="101">
        <v>5</v>
      </c>
      <c r="C12" s="16" t="str">
        <f>IF(ISNONTEXT(T12),"",T12)</f>
        <v>Steven Hargrave</v>
      </c>
      <c r="D12" s="25">
        <v>66</v>
      </c>
      <c r="E12" s="33" t="s">
        <v>1723</v>
      </c>
      <c r="F12" s="15">
        <v>6</v>
      </c>
      <c r="G12" s="16" t="str">
        <f>IF(ISNONTEXT(X12),"",X12)</f>
        <v>Grant Murfin</v>
      </c>
      <c r="H12" s="25">
        <v>22</v>
      </c>
      <c r="I12" s="39" t="s">
        <v>1724</v>
      </c>
      <c r="J12" s="281"/>
      <c r="K12" s="281"/>
      <c r="L12" s="281"/>
      <c r="M12" s="281"/>
      <c r="N12" s="281"/>
      <c r="O12" s="281"/>
      <c r="P12" s="281"/>
      <c r="Q12" s="281"/>
      <c r="R12" s="2"/>
      <c r="S12" s="2">
        <f>D12</f>
        <v>66</v>
      </c>
      <c r="T12" s="1" t="str">
        <f>HLOOKUP(S12,Athletes,U12,FALSE)</f>
        <v>Steven Hargrave</v>
      </c>
      <c r="U12" s="1">
        <f>R14</f>
        <v>9</v>
      </c>
      <c r="W12" s="2">
        <f>H12</f>
        <v>22</v>
      </c>
      <c r="X12" s="1" t="str">
        <f>HLOOKUP(W12,Athletes,Y12,FALSE)</f>
        <v>Grant Murfin</v>
      </c>
      <c r="Y12" s="1">
        <f>U12</f>
        <v>9</v>
      </c>
    </row>
    <row r="13" spans="1:25" ht="12.75">
      <c r="A13" s="98">
        <f>K66</f>
      </c>
      <c r="B13" s="102">
        <v>7</v>
      </c>
      <c r="C13" s="18" t="str">
        <f>IF(ISNONTEXT(T13),"",T13)</f>
        <v>Trevor Buckley</v>
      </c>
      <c r="D13" s="26">
        <v>44</v>
      </c>
      <c r="E13" s="34" t="s">
        <v>1725</v>
      </c>
      <c r="F13" s="17">
        <v>8</v>
      </c>
      <c r="G13" s="18">
        <f>IF(ISNONTEXT(X13),"",X13)</f>
      </c>
      <c r="H13" s="26"/>
      <c r="I13" s="40"/>
      <c r="J13" s="281"/>
      <c r="K13" s="281"/>
      <c r="L13" s="281"/>
      <c r="M13" s="281"/>
      <c r="N13" s="281"/>
      <c r="O13" s="281"/>
      <c r="P13" s="281"/>
      <c r="Q13" s="281"/>
      <c r="R13" s="2"/>
      <c r="S13" s="2">
        <f>D13</f>
        <v>44</v>
      </c>
      <c r="T13" s="1" t="str">
        <f>HLOOKUP(S13,Athletes,U13,FALSE)</f>
        <v>Trevor Buckley</v>
      </c>
      <c r="U13" s="1">
        <f>R14</f>
        <v>9</v>
      </c>
      <c r="W13" s="2">
        <f>H13</f>
        <v>0</v>
      </c>
      <c r="X13" s="1" t="e">
        <f>HLOOKUP(W13,Athletes,Y13,FALSE)</f>
        <v>#N/A</v>
      </c>
      <c r="Y13" s="1">
        <f>U13</f>
        <v>9</v>
      </c>
    </row>
    <row r="14" spans="1:34" ht="12.75" hidden="1">
      <c r="A14" s="206"/>
      <c r="B14" s="103"/>
      <c r="C14" s="20">
        <f>IF(ISNONTEXT(T14),"",T14)</f>
      </c>
      <c r="D14" s="28"/>
      <c r="E14" s="35"/>
      <c r="F14" s="19"/>
      <c r="G14" s="20">
        <f>IF(ISNONTEXT(X14),"",X14)</f>
      </c>
      <c r="H14" s="28"/>
      <c r="I14" s="41"/>
      <c r="J14" s="11" t="e">
        <f aca="true" t="shared" si="6" ref="J14:Q14">HLOOKUP(J$41,$S14:$AH15,2,FALSE)</f>
        <v>#N/A</v>
      </c>
      <c r="K14" s="11">
        <f t="shared" si="6"/>
        <v>3</v>
      </c>
      <c r="L14" s="11">
        <f t="shared" si="6"/>
        <v>7</v>
      </c>
      <c r="M14" s="11">
        <f t="shared" si="6"/>
        <v>2</v>
      </c>
      <c r="N14" s="11">
        <f t="shared" si="6"/>
        <v>6</v>
      </c>
      <c r="O14" s="11">
        <f t="shared" si="6"/>
        <v>4</v>
      </c>
      <c r="P14" s="11">
        <f t="shared" si="6"/>
        <v>5</v>
      </c>
      <c r="Q14" s="11">
        <f t="shared" si="6"/>
        <v>8</v>
      </c>
      <c r="R14" s="2">
        <v>9</v>
      </c>
      <c r="S14" s="2">
        <f>D10</f>
        <v>88</v>
      </c>
      <c r="T14" s="2">
        <f>H10</f>
        <v>33</v>
      </c>
      <c r="U14" s="2">
        <f>D11</f>
        <v>55</v>
      </c>
      <c r="V14" s="2">
        <f>H11</f>
        <v>7</v>
      </c>
      <c r="W14" s="2">
        <f>D12</f>
        <v>66</v>
      </c>
      <c r="X14" s="2">
        <f>H12</f>
        <v>22</v>
      </c>
      <c r="Y14" s="2">
        <f>D13</f>
        <v>44</v>
      </c>
      <c r="Z14" s="2">
        <f>H13</f>
        <v>0</v>
      </c>
      <c r="AA14" s="1">
        <f aca="true" t="shared" si="7" ref="AA14:AH14">HLOOKUP(S14,$J$40:$Y$41,2,FALSE)</f>
        <v>8</v>
      </c>
      <c r="AB14" s="1">
        <f t="shared" si="7"/>
        <v>3</v>
      </c>
      <c r="AC14" s="1">
        <f t="shared" si="7"/>
        <v>5</v>
      </c>
      <c r="AD14" s="1">
        <f t="shared" si="7"/>
        <v>77</v>
      </c>
      <c r="AE14" s="1">
        <f t="shared" si="7"/>
        <v>6</v>
      </c>
      <c r="AF14" s="1">
        <f t="shared" si="7"/>
        <v>2</v>
      </c>
      <c r="AG14" s="1">
        <f t="shared" si="7"/>
        <v>4</v>
      </c>
      <c r="AH14" s="1" t="e">
        <f t="shared" si="7"/>
        <v>#N/A</v>
      </c>
    </row>
    <row r="15" spans="1:34" ht="12.75" hidden="1">
      <c r="A15" s="208"/>
      <c r="B15" s="104"/>
      <c r="C15" s="22"/>
      <c r="D15" s="29"/>
      <c r="E15" s="36"/>
      <c r="F15" s="21"/>
      <c r="G15" s="22"/>
      <c r="H15" s="29"/>
      <c r="I15" s="42"/>
      <c r="J15" s="11">
        <f>IF(LEFT(E10,1)="D",0,1)</f>
        <v>1</v>
      </c>
      <c r="K15" s="11">
        <f>IF(LEFT(I10,1)="D",0,1)</f>
        <v>1</v>
      </c>
      <c r="L15" s="11">
        <f>IF(LEFT(E11,1)="D",0,1)</f>
        <v>1</v>
      </c>
      <c r="M15" s="11">
        <f>IF(LEFT(I11,1)="D",0,1)</f>
        <v>1</v>
      </c>
      <c r="N15" s="11">
        <f>IF(LEFT(E12,1)="D",0,1)</f>
        <v>1</v>
      </c>
      <c r="O15" s="11">
        <f>IF(LEFT(I12,1)="D",0,1)</f>
        <v>1</v>
      </c>
      <c r="P15" s="11">
        <f>IF(LEFT(E13,1)="D",0,1)</f>
        <v>1</v>
      </c>
      <c r="Q15" s="11">
        <f>IF(LEFT(I13,1)="D",0,1)</f>
        <v>1</v>
      </c>
      <c r="S15" s="2">
        <f aca="true" t="shared" si="8" ref="S15:Z15">J$45*J15</f>
        <v>8</v>
      </c>
      <c r="T15" s="2">
        <f t="shared" si="8"/>
        <v>7</v>
      </c>
      <c r="U15" s="2">
        <f t="shared" si="8"/>
        <v>6</v>
      </c>
      <c r="V15" s="2">
        <f t="shared" si="8"/>
        <v>5</v>
      </c>
      <c r="W15" s="2">
        <f t="shared" si="8"/>
        <v>4</v>
      </c>
      <c r="X15" s="2">
        <f t="shared" si="8"/>
        <v>3</v>
      </c>
      <c r="Y15" s="2">
        <f t="shared" si="8"/>
        <v>2</v>
      </c>
      <c r="Z15" s="2">
        <f t="shared" si="8"/>
        <v>1</v>
      </c>
      <c r="AA15" s="1">
        <f>S15</f>
        <v>8</v>
      </c>
      <c r="AB15" s="1">
        <f aca="true" t="shared" si="9" ref="AB15:AH15">T15</f>
        <v>7</v>
      </c>
      <c r="AC15" s="1">
        <f t="shared" si="9"/>
        <v>6</v>
      </c>
      <c r="AD15" s="1">
        <f t="shared" si="9"/>
        <v>5</v>
      </c>
      <c r="AE15" s="1">
        <f t="shared" si="9"/>
        <v>4</v>
      </c>
      <c r="AF15" s="1">
        <f t="shared" si="9"/>
        <v>3</v>
      </c>
      <c r="AG15" s="1">
        <f t="shared" si="9"/>
        <v>2</v>
      </c>
      <c r="AH15" s="1">
        <f t="shared" si="9"/>
        <v>1</v>
      </c>
    </row>
    <row r="16" spans="1:25" ht="12.75">
      <c r="A16" s="279" t="s">
        <v>46</v>
      </c>
      <c r="B16" s="100">
        <v>1</v>
      </c>
      <c r="C16" s="14" t="str">
        <f>IF(ISNONTEXT(T16),"",T16)</f>
        <v>Jamie Gill</v>
      </c>
      <c r="D16" s="24">
        <v>3</v>
      </c>
      <c r="E16" s="32" t="s">
        <v>1726</v>
      </c>
      <c r="F16" s="13">
        <v>2</v>
      </c>
      <c r="G16" s="14" t="str">
        <f>IF(ISNONTEXT(X16),"",X16)</f>
        <v>Leon Coats</v>
      </c>
      <c r="H16" s="24">
        <v>1</v>
      </c>
      <c r="I16" s="38" t="s">
        <v>1730</v>
      </c>
      <c r="J16" s="281">
        <f>IF(ISNUMBER(J20),J20,"")</f>
        <v>9</v>
      </c>
      <c r="K16" s="281">
        <f aca="true" t="shared" si="10" ref="K16:Q16">IF(ISNUMBER(K20),K20,"")</f>
        <v>6</v>
      </c>
      <c r="L16" s="281">
        <f t="shared" si="10"/>
        <v>10</v>
      </c>
      <c r="M16" s="281">
        <f t="shared" si="10"/>
        <v>3</v>
      </c>
      <c r="N16" s="281">
        <f t="shared" si="10"/>
        <v>4</v>
      </c>
      <c r="O16" s="281">
        <f t="shared" si="10"/>
        <v>7</v>
      </c>
      <c r="P16" s="281">
        <f t="shared" si="10"/>
        <v>5</v>
      </c>
      <c r="Q16" s="281">
        <f t="shared" si="10"/>
        <v>8</v>
      </c>
      <c r="R16" s="2"/>
      <c r="S16" s="2">
        <f>D16</f>
        <v>3</v>
      </c>
      <c r="T16" s="1" t="str">
        <f>HLOOKUP(S16,Athletes,U16,FALSE)</f>
        <v>Jamie Gill</v>
      </c>
      <c r="U16" s="1">
        <f>R20</f>
        <v>5</v>
      </c>
      <c r="W16" s="2">
        <f>H16</f>
        <v>1</v>
      </c>
      <c r="X16" s="1" t="str">
        <f>HLOOKUP(W16,Athletes,Y16,FALSE)</f>
        <v>Leon Coats</v>
      </c>
      <c r="Y16" s="1">
        <f>U16</f>
        <v>5</v>
      </c>
    </row>
    <row r="17" spans="1:25" ht="12.75">
      <c r="A17" s="280"/>
      <c r="B17" s="101">
        <v>3</v>
      </c>
      <c r="C17" s="16" t="str">
        <f>IF(ISNONTEXT(T17),"",T17)</f>
        <v>Greg Richards</v>
      </c>
      <c r="D17" s="25">
        <v>8</v>
      </c>
      <c r="E17" s="33" t="s">
        <v>1727</v>
      </c>
      <c r="F17" s="15">
        <v>4</v>
      </c>
      <c r="G17" s="16" t="str">
        <f>IF(ISNONTEXT(X17),"",X17)</f>
        <v>Martin White</v>
      </c>
      <c r="H17" s="25">
        <v>6</v>
      </c>
      <c r="I17" s="39" t="s">
        <v>1727</v>
      </c>
      <c r="J17" s="281"/>
      <c r="K17" s="281"/>
      <c r="L17" s="281"/>
      <c r="M17" s="281"/>
      <c r="N17" s="281"/>
      <c r="O17" s="281"/>
      <c r="P17" s="281"/>
      <c r="Q17" s="281"/>
      <c r="R17" s="2"/>
      <c r="S17" s="2">
        <f>D17</f>
        <v>8</v>
      </c>
      <c r="T17" s="1" t="str">
        <f>HLOOKUP(S17,Athletes,U17,FALSE)</f>
        <v>Greg Richards</v>
      </c>
      <c r="U17" s="1">
        <f>R20</f>
        <v>5</v>
      </c>
      <c r="W17" s="2">
        <f>H17</f>
        <v>6</v>
      </c>
      <c r="X17" s="1" t="str">
        <f>HLOOKUP(W17,Athletes,Y17,FALSE)</f>
        <v>Martin White</v>
      </c>
      <c r="Y17" s="1">
        <f>U17</f>
        <v>5</v>
      </c>
    </row>
    <row r="18" spans="1:25" ht="12.75">
      <c r="A18" s="280"/>
      <c r="B18" s="101">
        <v>5</v>
      </c>
      <c r="C18" s="16" t="str">
        <f>IF(ISNONTEXT(T18),"",T18)</f>
        <v>Jamie Fletcher</v>
      </c>
      <c r="D18" s="25">
        <v>2</v>
      </c>
      <c r="E18" s="33" t="s">
        <v>1728</v>
      </c>
      <c r="F18" s="15">
        <v>6</v>
      </c>
      <c r="G18" s="16" t="str">
        <f>IF(ISNONTEXT(X18),"",X18)</f>
        <v>Winston Rose</v>
      </c>
      <c r="H18" s="25">
        <v>7</v>
      </c>
      <c r="I18" s="39" t="s">
        <v>1731</v>
      </c>
      <c r="J18" s="281"/>
      <c r="K18" s="281"/>
      <c r="L18" s="281"/>
      <c r="M18" s="281"/>
      <c r="N18" s="281"/>
      <c r="O18" s="281"/>
      <c r="P18" s="281"/>
      <c r="Q18" s="281"/>
      <c r="R18" s="2"/>
      <c r="S18" s="2">
        <f>D18</f>
        <v>2</v>
      </c>
      <c r="T18" s="1" t="str">
        <f>HLOOKUP(S18,Athletes,U18,FALSE)</f>
        <v>Jamie Fletcher</v>
      </c>
      <c r="U18" s="1">
        <f>R20</f>
        <v>5</v>
      </c>
      <c r="W18" s="2">
        <f>H18</f>
        <v>7</v>
      </c>
      <c r="X18" s="1" t="str">
        <f>HLOOKUP(W18,Athletes,Y18,FALSE)</f>
        <v>Winston Rose</v>
      </c>
      <c r="Y18" s="1">
        <f>U18</f>
        <v>5</v>
      </c>
    </row>
    <row r="19" spans="1:25" ht="12.75">
      <c r="A19" s="98">
        <f>K72</f>
      </c>
      <c r="B19" s="102">
        <v>7</v>
      </c>
      <c r="C19" s="18" t="str">
        <f>IF(ISNONTEXT(T19),"",T19)</f>
        <v>Steven Dealtry</v>
      </c>
      <c r="D19" s="26">
        <v>5</v>
      </c>
      <c r="E19" s="34" t="s">
        <v>1729</v>
      </c>
      <c r="F19" s="17">
        <v>8</v>
      </c>
      <c r="G19" s="18" t="str">
        <f>IF(ISNONTEXT(X19),"",X19)</f>
        <v>David Lowe</v>
      </c>
      <c r="H19" s="26">
        <v>4</v>
      </c>
      <c r="I19" s="40" t="s">
        <v>1732</v>
      </c>
      <c r="J19" s="281"/>
      <c r="K19" s="281"/>
      <c r="L19" s="281"/>
      <c r="M19" s="281"/>
      <c r="N19" s="281"/>
      <c r="O19" s="281"/>
      <c r="P19" s="281"/>
      <c r="Q19" s="281"/>
      <c r="R19" s="2"/>
      <c r="S19" s="2">
        <f>D19</f>
        <v>5</v>
      </c>
      <c r="T19" s="1" t="str">
        <f>HLOOKUP(S19,Athletes,U19,FALSE)</f>
        <v>Steven Dealtry</v>
      </c>
      <c r="U19" s="1">
        <f>R20</f>
        <v>5</v>
      </c>
      <c r="W19" s="2">
        <f>H19</f>
        <v>4</v>
      </c>
      <c r="X19" s="1" t="str">
        <f>HLOOKUP(W19,Athletes,Y19,FALSE)</f>
        <v>David Lowe</v>
      </c>
      <c r="Y19" s="1">
        <f>U19</f>
        <v>5</v>
      </c>
    </row>
    <row r="20" spans="1:34" ht="12.75" hidden="1">
      <c r="A20" s="208"/>
      <c r="B20" s="204"/>
      <c r="C20" s="171"/>
      <c r="D20" s="172"/>
      <c r="E20" s="173"/>
      <c r="F20" s="170"/>
      <c r="G20" s="171"/>
      <c r="H20" s="172"/>
      <c r="I20" s="174"/>
      <c r="J20" s="11">
        <f>HLOOKUP(J$40,$S20:$AH21,2,FALSE)</f>
        <v>9</v>
      </c>
      <c r="K20" s="11">
        <f>HLOOKUP(K$40,$S20:$AH21,2,FALSE)</f>
        <v>6</v>
      </c>
      <c r="L20" s="11">
        <f aca="true" t="shared" si="11" ref="L20:Q20">HLOOKUP(L$40,$S20:$AH21,2,FALSE)</f>
        <v>10</v>
      </c>
      <c r="M20" s="11">
        <f t="shared" si="11"/>
        <v>3</v>
      </c>
      <c r="N20" s="11">
        <f t="shared" si="11"/>
        <v>4</v>
      </c>
      <c r="O20" s="11">
        <f t="shared" si="11"/>
        <v>7</v>
      </c>
      <c r="P20" s="11">
        <f t="shared" si="11"/>
        <v>5</v>
      </c>
      <c r="Q20" s="11">
        <f t="shared" si="11"/>
        <v>8</v>
      </c>
      <c r="R20" s="2">
        <v>5</v>
      </c>
      <c r="S20" s="2">
        <f>D16</f>
        <v>3</v>
      </c>
      <c r="T20" s="2">
        <f>H16</f>
        <v>1</v>
      </c>
      <c r="U20" s="2">
        <f>D17</f>
        <v>8</v>
      </c>
      <c r="V20" s="2">
        <f>H17</f>
        <v>6</v>
      </c>
      <c r="W20" s="2">
        <f>D18</f>
        <v>2</v>
      </c>
      <c r="X20" s="2">
        <f>H18</f>
        <v>7</v>
      </c>
      <c r="Y20" s="2">
        <f>D19</f>
        <v>5</v>
      </c>
      <c r="Z20" s="2">
        <f>H19</f>
        <v>4</v>
      </c>
      <c r="AA20" s="1">
        <f aca="true" t="shared" si="12" ref="AA20:AH20">HLOOKUP(S20,$J$40:$Y$41,2,FALSE)</f>
        <v>33</v>
      </c>
      <c r="AB20" s="1">
        <f t="shared" si="12"/>
        <v>11</v>
      </c>
      <c r="AC20" s="1">
        <f t="shared" si="12"/>
        <v>88</v>
      </c>
      <c r="AD20" s="1">
        <f t="shared" si="12"/>
        <v>66</v>
      </c>
      <c r="AE20" s="1">
        <f t="shared" si="12"/>
        <v>22</v>
      </c>
      <c r="AF20" s="1">
        <f t="shared" si="12"/>
        <v>77</v>
      </c>
      <c r="AG20" s="1">
        <f t="shared" si="12"/>
        <v>55</v>
      </c>
      <c r="AH20" s="1">
        <f t="shared" si="12"/>
        <v>44</v>
      </c>
    </row>
    <row r="21" spans="1:34" ht="12.75" hidden="1">
      <c r="A21" s="207"/>
      <c r="B21" s="205"/>
      <c r="C21" s="201"/>
      <c r="D21" s="203"/>
      <c r="E21" s="36"/>
      <c r="F21" s="175"/>
      <c r="G21" s="202"/>
      <c r="H21" s="203"/>
      <c r="I21" s="42"/>
      <c r="J21" s="11">
        <f>IF(LEFT(E16,1)="D",0,1)</f>
        <v>1</v>
      </c>
      <c r="K21" s="11">
        <f>IF(LEFT(I16,1)="D",0,1)</f>
        <v>1</v>
      </c>
      <c r="L21" s="11">
        <f>IF(LEFT(E17,1)="D",0,1)</f>
        <v>1</v>
      </c>
      <c r="M21" s="11">
        <f>IF(LEFT(I17,1)="D",0,1)</f>
        <v>1</v>
      </c>
      <c r="N21" s="11">
        <f>IF(LEFT(E18,1)="D",0,1)</f>
        <v>1</v>
      </c>
      <c r="O21" s="11">
        <f>IF(LEFT(I18,1)="D",0,1)</f>
        <v>1</v>
      </c>
      <c r="P21" s="11">
        <f>IF(LEFT(E19,1)="D",0,1)</f>
        <v>1</v>
      </c>
      <c r="Q21" s="11">
        <f>IF(LEFT(I19,1)="D",0,1)</f>
        <v>1</v>
      </c>
      <c r="S21" s="2">
        <f aca="true" t="shared" si="13" ref="S21:Z21">J$44*J21</f>
        <v>10</v>
      </c>
      <c r="T21" s="2">
        <f t="shared" si="13"/>
        <v>9</v>
      </c>
      <c r="U21" s="2">
        <f t="shared" si="13"/>
        <v>8</v>
      </c>
      <c r="V21" s="2">
        <f t="shared" si="13"/>
        <v>7</v>
      </c>
      <c r="W21" s="2">
        <f t="shared" si="13"/>
        <v>6</v>
      </c>
      <c r="X21" s="2">
        <f t="shared" si="13"/>
        <v>5</v>
      </c>
      <c r="Y21" s="2">
        <f t="shared" si="13"/>
        <v>4</v>
      </c>
      <c r="Z21" s="2">
        <f t="shared" si="13"/>
        <v>3</v>
      </c>
      <c r="AA21" s="1">
        <f>S21</f>
        <v>10</v>
      </c>
      <c r="AB21" s="1">
        <f aca="true" t="shared" si="14" ref="AB21:AH21">T21</f>
        <v>9</v>
      </c>
      <c r="AC21" s="1">
        <f t="shared" si="14"/>
        <v>8</v>
      </c>
      <c r="AD21" s="1">
        <f t="shared" si="14"/>
        <v>7</v>
      </c>
      <c r="AE21" s="1">
        <f t="shared" si="14"/>
        <v>6</v>
      </c>
      <c r="AF21" s="1">
        <f t="shared" si="14"/>
        <v>5</v>
      </c>
      <c r="AG21" s="1">
        <f t="shared" si="14"/>
        <v>4</v>
      </c>
      <c r="AH21" s="1">
        <f t="shared" si="14"/>
        <v>3</v>
      </c>
    </row>
    <row r="22" spans="1:25" ht="12.75">
      <c r="A22" s="279" t="s">
        <v>47</v>
      </c>
      <c r="B22" s="100">
        <v>1</v>
      </c>
      <c r="C22" s="14" t="str">
        <f>IF(ISNONTEXT(T22),"",T22)</f>
        <v>Harry Ashby</v>
      </c>
      <c r="D22" s="24">
        <v>11</v>
      </c>
      <c r="E22" s="32" t="s">
        <v>1731</v>
      </c>
      <c r="F22" s="13">
        <v>2</v>
      </c>
      <c r="G22" s="14" t="str">
        <f>IF(ISNONTEXT(X22),"",X22)</f>
        <v>Charlie Gladden</v>
      </c>
      <c r="H22" s="24">
        <v>55</v>
      </c>
      <c r="I22" s="38" t="s">
        <v>1729</v>
      </c>
      <c r="J22" s="281">
        <f>IF(ISNUMBER(J26),J26,"")</f>
        <v>8</v>
      </c>
      <c r="K22" s="281">
        <f aca="true" t="shared" si="15" ref="K22:Q22">IF(ISNUMBER(K26),K26,"")</f>
        <v>2</v>
      </c>
      <c r="L22" s="281">
        <f t="shared" si="15"/>
        <v>5</v>
      </c>
      <c r="M22" s="281">
        <f t="shared" si="15"/>
        <v>4</v>
      </c>
      <c r="N22" s="281">
        <f t="shared" si="15"/>
        <v>7</v>
      </c>
      <c r="O22" s="281">
        <f t="shared" si="15"/>
        <v>6</v>
      </c>
      <c r="P22" s="281">
        <f t="shared" si="15"/>
        <v>3</v>
      </c>
      <c r="Q22" s="281">
        <f t="shared" si="15"/>
        <v>1</v>
      </c>
      <c r="R22" s="2"/>
      <c r="S22" s="2">
        <f>D22</f>
        <v>11</v>
      </c>
      <c r="T22" s="1" t="str">
        <f>HLOOKUP(S22,Athletes,U22,FALSE)</f>
        <v>Harry Ashby</v>
      </c>
      <c r="U22" s="1">
        <f>R26</f>
        <v>5</v>
      </c>
      <c r="W22" s="2">
        <f>H22</f>
        <v>55</v>
      </c>
      <c r="X22" s="1" t="str">
        <f>HLOOKUP(W22,Athletes,Y22,FALSE)</f>
        <v>Charlie Gladden</v>
      </c>
      <c r="Y22" s="1">
        <f>U22</f>
        <v>5</v>
      </c>
    </row>
    <row r="23" spans="1:25" ht="12.75">
      <c r="A23" s="280"/>
      <c r="B23" s="101">
        <v>3</v>
      </c>
      <c r="C23" s="16" t="str">
        <f>IF(ISNONTEXT(T23),"",T23)</f>
        <v>Stefan Wilcockson</v>
      </c>
      <c r="D23" s="25">
        <v>66</v>
      </c>
      <c r="E23" s="33" t="s">
        <v>1729</v>
      </c>
      <c r="F23" s="15">
        <v>4</v>
      </c>
      <c r="G23" s="16" t="str">
        <f>IF(ISNONTEXT(X23),"",X23)</f>
        <v>Richard Evans</v>
      </c>
      <c r="H23" s="25">
        <v>33</v>
      </c>
      <c r="I23" s="39" t="s">
        <v>1733</v>
      </c>
      <c r="J23" s="281"/>
      <c r="K23" s="281"/>
      <c r="L23" s="281"/>
      <c r="M23" s="281"/>
      <c r="N23" s="281"/>
      <c r="O23" s="281"/>
      <c r="P23" s="281"/>
      <c r="Q23" s="281"/>
      <c r="R23" s="2"/>
      <c r="S23" s="2">
        <f>D23</f>
        <v>66</v>
      </c>
      <c r="T23" s="1" t="str">
        <f>HLOOKUP(S23,Athletes,U23,FALSE)</f>
        <v>Stefan Wilcockson</v>
      </c>
      <c r="U23" s="1">
        <f>R26</f>
        <v>5</v>
      </c>
      <c r="W23" s="2">
        <f>H23</f>
        <v>33</v>
      </c>
      <c r="X23" s="1" t="str">
        <f>HLOOKUP(W23,Athletes,Y23,FALSE)</f>
        <v>Richard Evans</v>
      </c>
      <c r="Y23" s="1">
        <f>U23</f>
        <v>5</v>
      </c>
    </row>
    <row r="24" spans="1:25" ht="12.75">
      <c r="A24" s="280"/>
      <c r="B24" s="101">
        <v>5</v>
      </c>
      <c r="C24" s="16" t="str">
        <f>IF(ISNONTEXT(T24),"",T24)</f>
        <v>Simon Warwick</v>
      </c>
      <c r="D24" s="25">
        <v>44</v>
      </c>
      <c r="E24" s="33" t="s">
        <v>1733</v>
      </c>
      <c r="F24" s="15">
        <v>6</v>
      </c>
      <c r="G24" s="16" t="str">
        <f>IF(ISNONTEXT(X24),"",X24)</f>
        <v>Jason Bale</v>
      </c>
      <c r="H24" s="25">
        <v>77</v>
      </c>
      <c r="I24" s="39" t="s">
        <v>1734</v>
      </c>
      <c r="J24" s="281"/>
      <c r="K24" s="281"/>
      <c r="L24" s="281"/>
      <c r="M24" s="281"/>
      <c r="N24" s="281"/>
      <c r="O24" s="281"/>
      <c r="P24" s="281"/>
      <c r="Q24" s="281"/>
      <c r="R24" s="2"/>
      <c r="S24" s="2">
        <f>D24</f>
        <v>44</v>
      </c>
      <c r="T24" s="1" t="str">
        <f>HLOOKUP(S24,Athletes,U24,FALSE)</f>
        <v>Simon Warwick</v>
      </c>
      <c r="U24" s="1">
        <f>R26</f>
        <v>5</v>
      </c>
      <c r="W24" s="2">
        <f>H24</f>
        <v>77</v>
      </c>
      <c r="X24" s="1" t="str">
        <f>HLOOKUP(W24,Athletes,Y24,FALSE)</f>
        <v>Jason Bale</v>
      </c>
      <c r="Y24" s="1">
        <f>U24</f>
        <v>5</v>
      </c>
    </row>
    <row r="25" spans="1:25" ht="12.75">
      <c r="A25" s="98">
        <f>K78</f>
      </c>
      <c r="B25" s="102">
        <v>7</v>
      </c>
      <c r="C25" s="18" t="str">
        <f>IF(ISNONTEXT(T25),"",T25)</f>
        <v>David Staley</v>
      </c>
      <c r="D25" s="26">
        <v>22</v>
      </c>
      <c r="E25" s="34" t="s">
        <v>1734</v>
      </c>
      <c r="F25" s="17">
        <v>8</v>
      </c>
      <c r="G25" s="18" t="str">
        <f>IF(ISNONTEXT(X25),"",X25)</f>
        <v>Neil Rudd</v>
      </c>
      <c r="H25" s="26">
        <v>88</v>
      </c>
      <c r="I25" s="40" t="s">
        <v>1735</v>
      </c>
      <c r="J25" s="281"/>
      <c r="K25" s="281"/>
      <c r="L25" s="281"/>
      <c r="M25" s="281"/>
      <c r="N25" s="281"/>
      <c r="O25" s="281"/>
      <c r="P25" s="281"/>
      <c r="Q25" s="281"/>
      <c r="R25" s="2"/>
      <c r="S25" s="2">
        <f>D25</f>
        <v>22</v>
      </c>
      <c r="T25" s="1" t="str">
        <f>HLOOKUP(S25,Athletes,U25,FALSE)</f>
        <v>David Staley</v>
      </c>
      <c r="U25" s="1">
        <f>R26</f>
        <v>5</v>
      </c>
      <c r="W25" s="2">
        <f>H25</f>
        <v>88</v>
      </c>
      <c r="X25" s="1" t="str">
        <f>HLOOKUP(W25,Athletes,Y25,FALSE)</f>
        <v>Neil Rudd</v>
      </c>
      <c r="Y25" s="1">
        <f>U25</f>
        <v>5</v>
      </c>
    </row>
    <row r="26" spans="1:34" ht="12.75" hidden="1">
      <c r="A26" s="206"/>
      <c r="B26" s="103"/>
      <c r="C26" s="20">
        <f>IF(ISNONTEXT(T26),"",T26)</f>
      </c>
      <c r="D26" s="28"/>
      <c r="E26" s="35"/>
      <c r="F26" s="19"/>
      <c r="G26" s="20">
        <f>IF(ISNONTEXT(X26),"",X26)</f>
      </c>
      <c r="H26" s="28"/>
      <c r="I26" s="41"/>
      <c r="J26" s="11">
        <f aca="true" t="shared" si="16" ref="J26:Q26">HLOOKUP(J$41,$S26:$AH27,2,FALSE)</f>
        <v>8</v>
      </c>
      <c r="K26" s="11">
        <f t="shared" si="16"/>
        <v>2</v>
      </c>
      <c r="L26" s="11">
        <f t="shared" si="16"/>
        <v>5</v>
      </c>
      <c r="M26" s="11">
        <f t="shared" si="16"/>
        <v>4</v>
      </c>
      <c r="N26" s="11">
        <f t="shared" si="16"/>
        <v>7</v>
      </c>
      <c r="O26" s="11">
        <f t="shared" si="16"/>
        <v>6</v>
      </c>
      <c r="P26" s="11">
        <f t="shared" si="16"/>
        <v>3</v>
      </c>
      <c r="Q26" s="11">
        <f t="shared" si="16"/>
        <v>1</v>
      </c>
      <c r="R26" s="2">
        <v>5</v>
      </c>
      <c r="S26" s="2">
        <f>D22</f>
        <v>11</v>
      </c>
      <c r="T26" s="2">
        <f>H22</f>
        <v>55</v>
      </c>
      <c r="U26" s="2">
        <f>D23</f>
        <v>66</v>
      </c>
      <c r="V26" s="2">
        <f>H23</f>
        <v>33</v>
      </c>
      <c r="W26" s="2">
        <f>D24</f>
        <v>44</v>
      </c>
      <c r="X26" s="2">
        <f>H24</f>
        <v>77</v>
      </c>
      <c r="Y26" s="2">
        <f>D25</f>
        <v>22</v>
      </c>
      <c r="Z26" s="2">
        <f>H25</f>
        <v>88</v>
      </c>
      <c r="AA26" s="1">
        <f aca="true" t="shared" si="17" ref="AA26:AH26">HLOOKUP(S26,$J$40:$Y$41,2,FALSE)</f>
        <v>1</v>
      </c>
      <c r="AB26" s="1">
        <f t="shared" si="17"/>
        <v>5</v>
      </c>
      <c r="AC26" s="1">
        <f t="shared" si="17"/>
        <v>6</v>
      </c>
      <c r="AD26" s="1">
        <f t="shared" si="17"/>
        <v>3</v>
      </c>
      <c r="AE26" s="1">
        <f t="shared" si="17"/>
        <v>4</v>
      </c>
      <c r="AF26" s="1">
        <f t="shared" si="17"/>
        <v>7</v>
      </c>
      <c r="AG26" s="1">
        <f t="shared" si="17"/>
        <v>2</v>
      </c>
      <c r="AH26" s="1">
        <f t="shared" si="17"/>
        <v>8</v>
      </c>
    </row>
    <row r="27" spans="1:34" ht="12.75" hidden="1">
      <c r="A27" s="208"/>
      <c r="B27" s="104"/>
      <c r="C27" s="22"/>
      <c r="D27" s="29"/>
      <c r="E27" s="36"/>
      <c r="F27" s="21"/>
      <c r="G27" s="22"/>
      <c r="H27" s="29"/>
      <c r="I27" s="42"/>
      <c r="J27" s="11">
        <f>IF(LEFT(E22,1)="D",0,1)</f>
        <v>1</v>
      </c>
      <c r="K27" s="11">
        <f>IF(LEFT(I22,1)="D",0,1)</f>
        <v>1</v>
      </c>
      <c r="L27" s="11">
        <f>IF(LEFT(E23,1)="D",0,1)</f>
        <v>1</v>
      </c>
      <c r="M27" s="11">
        <f>IF(LEFT(I23,1)="D",0,1)</f>
        <v>1</v>
      </c>
      <c r="N27" s="11">
        <f>IF(LEFT(E24,1)="D",0,1)</f>
        <v>1</v>
      </c>
      <c r="O27" s="11">
        <f>IF(LEFT(I24,1)="D",0,1)</f>
        <v>1</v>
      </c>
      <c r="P27" s="11">
        <f>IF(LEFT(E25,1)="D",0,1)</f>
        <v>1</v>
      </c>
      <c r="Q27" s="11">
        <f>IF(LEFT(I25,1)="D",0,1)</f>
        <v>1</v>
      </c>
      <c r="S27" s="2">
        <f aca="true" t="shared" si="18" ref="S27:Z27">J$45*J27</f>
        <v>8</v>
      </c>
      <c r="T27" s="2">
        <f t="shared" si="18"/>
        <v>7</v>
      </c>
      <c r="U27" s="2">
        <f t="shared" si="18"/>
        <v>6</v>
      </c>
      <c r="V27" s="2">
        <f t="shared" si="18"/>
        <v>5</v>
      </c>
      <c r="W27" s="2">
        <f t="shared" si="18"/>
        <v>4</v>
      </c>
      <c r="X27" s="2">
        <f t="shared" si="18"/>
        <v>3</v>
      </c>
      <c r="Y27" s="2">
        <f t="shared" si="18"/>
        <v>2</v>
      </c>
      <c r="Z27" s="2">
        <f t="shared" si="18"/>
        <v>1</v>
      </c>
      <c r="AA27" s="1">
        <f>S27</f>
        <v>8</v>
      </c>
      <c r="AB27" s="1">
        <f aca="true" t="shared" si="19" ref="AB27:AH27">T27</f>
        <v>7</v>
      </c>
      <c r="AC27" s="1">
        <f t="shared" si="19"/>
        <v>6</v>
      </c>
      <c r="AD27" s="1">
        <f t="shared" si="19"/>
        <v>5</v>
      </c>
      <c r="AE27" s="1">
        <f t="shared" si="19"/>
        <v>4</v>
      </c>
      <c r="AF27" s="1">
        <f t="shared" si="19"/>
        <v>3</v>
      </c>
      <c r="AG27" s="1">
        <f t="shared" si="19"/>
        <v>2</v>
      </c>
      <c r="AH27" s="1">
        <f t="shared" si="19"/>
        <v>1</v>
      </c>
    </row>
    <row r="28" spans="1:25" ht="12.75">
      <c r="A28" s="144"/>
      <c r="B28" s="100">
        <v>1</v>
      </c>
      <c r="C28" s="14" t="str">
        <f>IF(ISNONTEXT(T28),"",T28)</f>
        <v>Mark McKay</v>
      </c>
      <c r="D28" s="24">
        <v>7</v>
      </c>
      <c r="E28" s="32" t="s">
        <v>1768</v>
      </c>
      <c r="F28" s="13">
        <v>2</v>
      </c>
      <c r="G28" s="14" t="str">
        <f>IF(ISNONTEXT(X28),"",X28)</f>
        <v>James Walsh</v>
      </c>
      <c r="H28" s="24">
        <v>5</v>
      </c>
      <c r="I28" s="38" t="s">
        <v>1769</v>
      </c>
      <c r="J28" s="281">
        <f>IF(ISNUMBER(J32),J32,"")</f>
      </c>
      <c r="K28" s="281">
        <f aca="true" t="shared" si="20" ref="K28:Q28">IF(ISNUMBER(K32),K32,"")</f>
        <v>4</v>
      </c>
      <c r="L28" s="281">
        <f t="shared" si="20"/>
        <v>7</v>
      </c>
      <c r="M28" s="281">
        <f t="shared" si="20"/>
        <v>6</v>
      </c>
      <c r="N28" s="281">
        <f t="shared" si="20"/>
        <v>9</v>
      </c>
      <c r="O28" s="281">
        <f t="shared" si="20"/>
        <v>5</v>
      </c>
      <c r="P28" s="281">
        <f t="shared" si="20"/>
        <v>10</v>
      </c>
      <c r="Q28" s="281">
        <f t="shared" si="20"/>
        <v>8</v>
      </c>
      <c r="R28" s="2"/>
      <c r="S28" s="2">
        <f>D28</f>
        <v>7</v>
      </c>
      <c r="T28" s="1" t="str">
        <f>HLOOKUP(S28,Athletes,U28,FALSE)</f>
        <v>Mark McKay</v>
      </c>
      <c r="U28" s="1">
        <f>R32</f>
        <v>10</v>
      </c>
      <c r="W28" s="2">
        <f>H28</f>
        <v>5</v>
      </c>
      <c r="X28" s="1" t="str">
        <f>HLOOKUP(W28,Athletes,Y28,FALSE)</f>
        <v>James Walsh</v>
      </c>
      <c r="Y28" s="1">
        <f>U28</f>
        <v>10</v>
      </c>
    </row>
    <row r="29" spans="1:25" ht="12.75">
      <c r="A29" s="189" t="str">
        <f>maxrun</f>
        <v>3000m</v>
      </c>
      <c r="B29" s="101">
        <v>3</v>
      </c>
      <c r="C29" s="16" t="str">
        <f>IF(ISNONTEXT(T29),"",T29)</f>
        <v>Philip Clamp</v>
      </c>
      <c r="D29" s="25">
        <v>88</v>
      </c>
      <c r="E29" s="33" t="s">
        <v>1771</v>
      </c>
      <c r="F29" s="15">
        <v>4</v>
      </c>
      <c r="G29" s="16" t="str">
        <f>IF(ISNONTEXT(X29),"",X29)</f>
        <v>Paul Lester</v>
      </c>
      <c r="H29" s="25">
        <v>3</v>
      </c>
      <c r="I29" s="39" t="s">
        <v>1772</v>
      </c>
      <c r="J29" s="281"/>
      <c r="K29" s="281"/>
      <c r="L29" s="281"/>
      <c r="M29" s="281"/>
      <c r="N29" s="281"/>
      <c r="O29" s="281"/>
      <c r="P29" s="281"/>
      <c r="Q29" s="281"/>
      <c r="R29" s="2"/>
      <c r="S29" s="2">
        <f>D29</f>
        <v>88</v>
      </c>
      <c r="T29" s="1" t="str">
        <f>HLOOKUP(S29,Athletes,U29,FALSE)</f>
        <v>Philip Clamp</v>
      </c>
      <c r="U29" s="1">
        <f>R32</f>
        <v>10</v>
      </c>
      <c r="W29" s="2">
        <f>H29</f>
        <v>3</v>
      </c>
      <c r="X29" s="1" t="str">
        <f>HLOOKUP(W29,Athletes,Y29,FALSE)</f>
        <v>Paul Lester</v>
      </c>
      <c r="Y29" s="1">
        <f>U29</f>
        <v>10</v>
      </c>
    </row>
    <row r="30" spans="1:25" ht="12.75">
      <c r="A30" s="189" t="s">
        <v>25</v>
      </c>
      <c r="B30" s="101">
        <v>5</v>
      </c>
      <c r="C30" s="16" t="str">
        <f>IF(ISNONTEXT(T30),"",T30)</f>
        <v>Ian Furness</v>
      </c>
      <c r="D30" s="25">
        <v>4</v>
      </c>
      <c r="E30" s="33" t="s">
        <v>1775</v>
      </c>
      <c r="F30" s="15">
        <v>6</v>
      </c>
      <c r="G30" s="16" t="str">
        <f>IF(ISNONTEXT(X30),"",X30)</f>
        <v>Steve Davies</v>
      </c>
      <c r="H30" s="25">
        <v>6</v>
      </c>
      <c r="I30" s="39" t="s">
        <v>1777</v>
      </c>
      <c r="J30" s="281"/>
      <c r="K30" s="281"/>
      <c r="L30" s="281"/>
      <c r="M30" s="281"/>
      <c r="N30" s="281"/>
      <c r="O30" s="281"/>
      <c r="P30" s="281"/>
      <c r="Q30" s="281"/>
      <c r="R30" s="2"/>
      <c r="S30" s="2">
        <f>D30</f>
        <v>4</v>
      </c>
      <c r="T30" s="1" t="str">
        <f>HLOOKUP(S30,Athletes,U30,FALSE)</f>
        <v>Ian Furness</v>
      </c>
      <c r="U30" s="1">
        <f>R32</f>
        <v>10</v>
      </c>
      <c r="W30" s="2">
        <f>H30</f>
        <v>6</v>
      </c>
      <c r="X30" s="1" t="str">
        <f>HLOOKUP(W30,Athletes,Y30,FALSE)</f>
        <v>Steve Davies</v>
      </c>
      <c r="Y30" s="1">
        <f>U30</f>
        <v>10</v>
      </c>
    </row>
    <row r="31" spans="1:25" ht="12.75">
      <c r="A31" s="98">
        <f>K84</f>
      </c>
      <c r="B31" s="102">
        <v>7</v>
      </c>
      <c r="C31" s="18" t="str">
        <f>IF(ISNONTEXT(T31),"",T31)</f>
        <v>Andy Hough</v>
      </c>
      <c r="D31" s="26">
        <v>2</v>
      </c>
      <c r="E31" s="34" t="s">
        <v>1778</v>
      </c>
      <c r="F31" s="17">
        <v>8</v>
      </c>
      <c r="G31" s="18">
        <f>IF(ISNONTEXT(X31),"",X31)</f>
      </c>
      <c r="H31" s="26"/>
      <c r="I31" s="40"/>
      <c r="J31" s="281"/>
      <c r="K31" s="281"/>
      <c r="L31" s="281"/>
      <c r="M31" s="281"/>
      <c r="N31" s="281"/>
      <c r="O31" s="281"/>
      <c r="P31" s="281"/>
      <c r="Q31" s="281"/>
      <c r="R31" s="2"/>
      <c r="S31" s="2">
        <f>D31</f>
        <v>2</v>
      </c>
      <c r="T31" s="1" t="str">
        <f>HLOOKUP(S31,Athletes,U31,FALSE)</f>
        <v>Andy Hough</v>
      </c>
      <c r="U31" s="1">
        <f>R32</f>
        <v>10</v>
      </c>
      <c r="W31" s="2">
        <f>H31</f>
        <v>0</v>
      </c>
      <c r="X31" s="1" t="e">
        <f>HLOOKUP(W31,Athletes,Y31,FALSE)</f>
        <v>#N/A</v>
      </c>
      <c r="Y31" s="1">
        <f>U31</f>
        <v>10</v>
      </c>
    </row>
    <row r="32" spans="1:34" ht="12.75" hidden="1">
      <c r="A32" s="208"/>
      <c r="B32" s="204"/>
      <c r="C32" s="171"/>
      <c r="D32" s="172"/>
      <c r="E32" s="173"/>
      <c r="F32" s="170"/>
      <c r="G32" s="171"/>
      <c r="H32" s="172"/>
      <c r="I32" s="174"/>
      <c r="J32" s="11" t="e">
        <f>HLOOKUP(J$40,$S32:$AH33,2,FALSE)</f>
        <v>#N/A</v>
      </c>
      <c r="K32" s="11">
        <f>HLOOKUP(K$40,$S32:$AH33,2,FALSE)</f>
        <v>4</v>
      </c>
      <c r="L32" s="11">
        <f aca="true" t="shared" si="21" ref="L32:Q32">HLOOKUP(L$40,$S32:$AH33,2,FALSE)</f>
        <v>7</v>
      </c>
      <c r="M32" s="11">
        <f t="shared" si="21"/>
        <v>6</v>
      </c>
      <c r="N32" s="11">
        <f t="shared" si="21"/>
        <v>9</v>
      </c>
      <c r="O32" s="11">
        <f t="shared" si="21"/>
        <v>5</v>
      </c>
      <c r="P32" s="11">
        <f t="shared" si="21"/>
        <v>10</v>
      </c>
      <c r="Q32" s="11">
        <f t="shared" si="21"/>
        <v>8</v>
      </c>
      <c r="R32" s="2">
        <v>10</v>
      </c>
      <c r="S32" s="2">
        <f>D28</f>
        <v>7</v>
      </c>
      <c r="T32" s="2">
        <f>H28</f>
        <v>5</v>
      </c>
      <c r="U32" s="2">
        <f>D29</f>
        <v>88</v>
      </c>
      <c r="V32" s="2">
        <f>H29</f>
        <v>3</v>
      </c>
      <c r="W32" s="2">
        <f>D30</f>
        <v>4</v>
      </c>
      <c r="X32" s="2">
        <f>H30</f>
        <v>6</v>
      </c>
      <c r="Y32" s="2">
        <f>D31</f>
        <v>2</v>
      </c>
      <c r="Z32" s="2">
        <f>H31</f>
        <v>0</v>
      </c>
      <c r="AA32" s="1">
        <f aca="true" t="shared" si="22" ref="AA32:AH32">HLOOKUP(S32,$J$40:$Y$41,2,FALSE)</f>
        <v>77</v>
      </c>
      <c r="AB32" s="1">
        <f t="shared" si="22"/>
        <v>55</v>
      </c>
      <c r="AC32" s="1">
        <f t="shared" si="22"/>
        <v>8</v>
      </c>
      <c r="AD32" s="1">
        <f t="shared" si="22"/>
        <v>33</v>
      </c>
      <c r="AE32" s="1">
        <f t="shared" si="22"/>
        <v>44</v>
      </c>
      <c r="AF32" s="1">
        <f t="shared" si="22"/>
        <v>66</v>
      </c>
      <c r="AG32" s="1">
        <f t="shared" si="22"/>
        <v>22</v>
      </c>
      <c r="AH32" s="1" t="e">
        <f t="shared" si="22"/>
        <v>#N/A</v>
      </c>
    </row>
    <row r="33" spans="1:34" ht="12.75" hidden="1">
      <c r="A33" s="207"/>
      <c r="B33" s="205"/>
      <c r="C33" s="201"/>
      <c r="D33" s="203"/>
      <c r="E33" s="36"/>
      <c r="F33" s="175"/>
      <c r="G33" s="202"/>
      <c r="H33" s="203"/>
      <c r="I33" s="42"/>
      <c r="J33" s="11">
        <f>IF(LEFT(E28,1)="D",0,1)</f>
        <v>1</v>
      </c>
      <c r="K33" s="11">
        <f>IF(LEFT(I28,1)="D",0,1)</f>
        <v>1</v>
      </c>
      <c r="L33" s="11">
        <f>IF(LEFT(E29,1)="D",0,1)</f>
        <v>1</v>
      </c>
      <c r="M33" s="11">
        <f>IF(LEFT(I29,1)="D",0,1)</f>
        <v>1</v>
      </c>
      <c r="N33" s="11">
        <f>IF(LEFT(E30,1)="D",0,1)</f>
        <v>1</v>
      </c>
      <c r="O33" s="11">
        <f>IF(LEFT(I30,1)="D",0,1)</f>
        <v>1</v>
      </c>
      <c r="P33" s="11">
        <f>IF(LEFT(E31,1)="D",0,1)</f>
        <v>1</v>
      </c>
      <c r="Q33" s="11">
        <f>IF(LEFT(I31,1)="D",0,1)</f>
        <v>1</v>
      </c>
      <c r="S33" s="2">
        <f aca="true" t="shared" si="23" ref="S33:Z33">J$44*J33</f>
        <v>10</v>
      </c>
      <c r="T33" s="2">
        <f t="shared" si="23"/>
        <v>9</v>
      </c>
      <c r="U33" s="2">
        <f t="shared" si="23"/>
        <v>8</v>
      </c>
      <c r="V33" s="2">
        <f t="shared" si="23"/>
        <v>7</v>
      </c>
      <c r="W33" s="2">
        <f t="shared" si="23"/>
        <v>6</v>
      </c>
      <c r="X33" s="2">
        <f t="shared" si="23"/>
        <v>5</v>
      </c>
      <c r="Y33" s="2">
        <f t="shared" si="23"/>
        <v>4</v>
      </c>
      <c r="Z33" s="2">
        <f t="shared" si="23"/>
        <v>3</v>
      </c>
      <c r="AA33" s="1">
        <f>S33</f>
        <v>10</v>
      </c>
      <c r="AB33" s="1">
        <f aca="true" t="shared" si="24" ref="AB33:AH33">T33</f>
        <v>9</v>
      </c>
      <c r="AC33" s="1">
        <f t="shared" si="24"/>
        <v>8</v>
      </c>
      <c r="AD33" s="1">
        <f t="shared" si="24"/>
        <v>7</v>
      </c>
      <c r="AE33" s="1">
        <f t="shared" si="24"/>
        <v>6</v>
      </c>
      <c r="AF33" s="1">
        <f t="shared" si="24"/>
        <v>5</v>
      </c>
      <c r="AG33" s="1">
        <f t="shared" si="24"/>
        <v>4</v>
      </c>
      <c r="AH33" s="1">
        <f t="shared" si="24"/>
        <v>3</v>
      </c>
    </row>
    <row r="34" spans="1:25" ht="12.75">
      <c r="A34" s="144"/>
      <c r="B34" s="101">
        <v>1</v>
      </c>
      <c r="C34" s="16" t="str">
        <f>IF(ISNONTEXT(T34),"",T34)</f>
        <v>Simon Kinson</v>
      </c>
      <c r="D34" s="25">
        <v>55</v>
      </c>
      <c r="E34" s="33" t="s">
        <v>1770</v>
      </c>
      <c r="F34" s="15">
        <v>2</v>
      </c>
      <c r="G34" s="16" t="str">
        <f>IF(ISNONTEXT(X34),"",X34)</f>
        <v>Howard Bush</v>
      </c>
      <c r="H34" s="25">
        <v>8</v>
      </c>
      <c r="I34" s="39" t="s">
        <v>1773</v>
      </c>
      <c r="J34" s="281">
        <f>IF(ISNUMBER(J38),J38,"")</f>
      </c>
      <c r="K34" s="281">
        <f aca="true" t="shared" si="25" ref="K34:Q34">IF(ISNUMBER(K38),K38,"")</f>
        <v>3</v>
      </c>
      <c r="L34" s="281">
        <f t="shared" si="25"/>
        <v>6</v>
      </c>
      <c r="M34" s="281">
        <f t="shared" si="25"/>
        <v>2</v>
      </c>
      <c r="N34" s="281">
        <f t="shared" si="25"/>
        <v>8</v>
      </c>
      <c r="O34" s="281">
        <f t="shared" si="25"/>
        <v>4</v>
      </c>
      <c r="P34" s="281">
        <f t="shared" si="25"/>
        <v>5</v>
      </c>
      <c r="Q34" s="281">
        <f t="shared" si="25"/>
        <v>7</v>
      </c>
      <c r="R34" s="2"/>
      <c r="S34" s="2">
        <f>D34</f>
        <v>55</v>
      </c>
      <c r="T34" s="1" t="str">
        <f>HLOOKUP(S34,Athletes,U34,FALSE)</f>
        <v>Simon Kinson</v>
      </c>
      <c r="U34" s="1">
        <f>R38</f>
        <v>10</v>
      </c>
      <c r="W34" s="2">
        <f>H34</f>
        <v>8</v>
      </c>
      <c r="X34" s="1" t="str">
        <f>HLOOKUP(W34,Athletes,Y34,FALSE)</f>
        <v>Howard Bush</v>
      </c>
      <c r="Y34" s="1">
        <f>U34</f>
        <v>10</v>
      </c>
    </row>
    <row r="35" spans="1:25" ht="12.75">
      <c r="A35" s="189" t="str">
        <f>maxrun</f>
        <v>3000m</v>
      </c>
      <c r="B35" s="101">
        <v>3</v>
      </c>
      <c r="C35" s="16" t="str">
        <f>IF(ISNONTEXT(T35),"",T35)</f>
        <v>Christopher Hollinshead</v>
      </c>
      <c r="D35" s="25">
        <v>33</v>
      </c>
      <c r="E35" s="33" t="s">
        <v>1774</v>
      </c>
      <c r="F35" s="15">
        <v>4</v>
      </c>
      <c r="G35" s="16" t="str">
        <f>IF(ISNONTEXT(X35),"",X35)</f>
        <v>Stephen Gill</v>
      </c>
      <c r="H35" s="25">
        <v>77</v>
      </c>
      <c r="I35" s="39" t="s">
        <v>1776</v>
      </c>
      <c r="J35" s="281"/>
      <c r="K35" s="281"/>
      <c r="L35" s="281"/>
      <c r="M35" s="281"/>
      <c r="N35" s="281"/>
      <c r="O35" s="281"/>
      <c r="P35" s="281"/>
      <c r="Q35" s="281"/>
      <c r="R35" s="2"/>
      <c r="S35" s="2">
        <f>D35</f>
        <v>33</v>
      </c>
      <c r="T35" s="1" t="str">
        <f>HLOOKUP(S35,Athletes,U35,FALSE)</f>
        <v>Christopher Hollinshead</v>
      </c>
      <c r="U35" s="1">
        <f>R38</f>
        <v>10</v>
      </c>
      <c r="W35" s="2">
        <f>H35</f>
        <v>77</v>
      </c>
      <c r="X35" s="1" t="str">
        <f>HLOOKUP(W35,Athletes,Y35,FALSE)</f>
        <v>Stephen Gill</v>
      </c>
      <c r="Y35" s="1">
        <f>U35</f>
        <v>10</v>
      </c>
    </row>
    <row r="36" spans="1:25" ht="12.75">
      <c r="A36" s="189" t="s">
        <v>26</v>
      </c>
      <c r="B36" s="101">
        <v>5</v>
      </c>
      <c r="C36" s="16" t="str">
        <f>IF(ISNONTEXT(T36),"",T36)</f>
        <v>Stephen Lisgo</v>
      </c>
      <c r="D36" s="25">
        <v>66</v>
      </c>
      <c r="E36" s="33" t="s">
        <v>1779</v>
      </c>
      <c r="F36" s="15">
        <v>6</v>
      </c>
      <c r="G36" s="16" t="str">
        <f>IF(ISNONTEXT(X36),"",X36)</f>
        <v>Matthew Long</v>
      </c>
      <c r="H36" s="25">
        <v>22</v>
      </c>
      <c r="I36" s="39" t="s">
        <v>1780</v>
      </c>
      <c r="J36" s="281"/>
      <c r="K36" s="281"/>
      <c r="L36" s="281"/>
      <c r="M36" s="281"/>
      <c r="N36" s="281"/>
      <c r="O36" s="281"/>
      <c r="P36" s="281"/>
      <c r="Q36" s="281"/>
      <c r="R36" s="2"/>
      <c r="S36" s="2">
        <f>D36</f>
        <v>66</v>
      </c>
      <c r="T36" s="1" t="str">
        <f>HLOOKUP(S36,Athletes,U36,FALSE)</f>
        <v>Stephen Lisgo</v>
      </c>
      <c r="U36" s="1">
        <f>R38</f>
        <v>10</v>
      </c>
      <c r="W36" s="2">
        <f>H36</f>
        <v>22</v>
      </c>
      <c r="X36" s="1" t="str">
        <f>HLOOKUP(W36,Athletes,Y36,FALSE)</f>
        <v>Matthew Long</v>
      </c>
      <c r="Y36" s="1">
        <f>U36</f>
        <v>10</v>
      </c>
    </row>
    <row r="37" spans="1:25" ht="12.75">
      <c r="A37" s="98">
        <f>K90</f>
      </c>
      <c r="B37" s="102">
        <v>7</v>
      </c>
      <c r="C37" s="18" t="str">
        <f>IF(ISNONTEXT(T37),"",T37)</f>
        <v>Sam Freeman</v>
      </c>
      <c r="D37" s="26">
        <v>44</v>
      </c>
      <c r="E37" s="34" t="s">
        <v>1781</v>
      </c>
      <c r="F37" s="17">
        <v>8</v>
      </c>
      <c r="G37" s="18">
        <f>IF(ISNONTEXT(X37),"",X37)</f>
      </c>
      <c r="H37" s="26"/>
      <c r="I37" s="40"/>
      <c r="J37" s="281"/>
      <c r="K37" s="281"/>
      <c r="L37" s="281"/>
      <c r="M37" s="281"/>
      <c r="N37" s="281"/>
      <c r="O37" s="281"/>
      <c r="P37" s="281"/>
      <c r="Q37" s="281"/>
      <c r="R37" s="2"/>
      <c r="S37" s="2">
        <f>D37</f>
        <v>44</v>
      </c>
      <c r="T37" s="1" t="str">
        <f>HLOOKUP(S37,Athletes,U37,FALSE)</f>
        <v>Sam Freeman</v>
      </c>
      <c r="U37" s="1">
        <f>R38</f>
        <v>10</v>
      </c>
      <c r="W37" s="2">
        <f>H37</f>
        <v>0</v>
      </c>
      <c r="X37" s="1" t="e">
        <f>HLOOKUP(W37,Athletes,Y37,FALSE)</f>
        <v>#N/A</v>
      </c>
      <c r="Y37" s="1">
        <f>U37</f>
        <v>10</v>
      </c>
    </row>
    <row r="38" spans="1:34" ht="12.75" hidden="1">
      <c r="A38" s="206"/>
      <c r="B38" s="103"/>
      <c r="C38" s="20">
        <f>IF(ISNONTEXT(T38),"",T38)</f>
      </c>
      <c r="D38" s="28"/>
      <c r="E38" s="35"/>
      <c r="F38" s="19"/>
      <c r="G38" s="20">
        <f>IF(ISNONTEXT(X38),"",X38)</f>
      </c>
      <c r="H38" s="28"/>
      <c r="I38" s="41"/>
      <c r="J38" s="11" t="e">
        <f aca="true" t="shared" si="26" ref="J38:Q38">HLOOKUP(J$41,$S38:$AH39,2,FALSE)</f>
        <v>#N/A</v>
      </c>
      <c r="K38" s="11">
        <f t="shared" si="26"/>
        <v>3</v>
      </c>
      <c r="L38" s="11">
        <f t="shared" si="26"/>
        <v>6</v>
      </c>
      <c r="M38" s="11">
        <f t="shared" si="26"/>
        <v>2</v>
      </c>
      <c r="N38" s="11">
        <f t="shared" si="26"/>
        <v>8</v>
      </c>
      <c r="O38" s="11">
        <f t="shared" si="26"/>
        <v>4</v>
      </c>
      <c r="P38" s="11">
        <f t="shared" si="26"/>
        <v>5</v>
      </c>
      <c r="Q38" s="11">
        <f t="shared" si="26"/>
        <v>7</v>
      </c>
      <c r="R38" s="2">
        <v>10</v>
      </c>
      <c r="S38" s="2">
        <f>D34</f>
        <v>55</v>
      </c>
      <c r="T38" s="2">
        <f>H34</f>
        <v>8</v>
      </c>
      <c r="U38" s="2">
        <f>D35</f>
        <v>33</v>
      </c>
      <c r="V38" s="2">
        <f>H35</f>
        <v>77</v>
      </c>
      <c r="W38" s="2">
        <f>D36</f>
        <v>66</v>
      </c>
      <c r="X38" s="2">
        <f>H36</f>
        <v>22</v>
      </c>
      <c r="Y38" s="2">
        <f>D37</f>
        <v>44</v>
      </c>
      <c r="Z38" s="2">
        <f>H37</f>
        <v>0</v>
      </c>
      <c r="AA38" s="1">
        <f aca="true" t="shared" si="27" ref="AA38:AH38">HLOOKUP(S38,$J$40:$Y$41,2,FALSE)</f>
        <v>5</v>
      </c>
      <c r="AB38" s="1">
        <f t="shared" si="27"/>
        <v>88</v>
      </c>
      <c r="AC38" s="1">
        <f t="shared" si="27"/>
        <v>3</v>
      </c>
      <c r="AD38" s="1">
        <f t="shared" si="27"/>
        <v>7</v>
      </c>
      <c r="AE38" s="1">
        <f t="shared" si="27"/>
        <v>6</v>
      </c>
      <c r="AF38" s="1">
        <f t="shared" si="27"/>
        <v>2</v>
      </c>
      <c r="AG38" s="1">
        <f t="shared" si="27"/>
        <v>4</v>
      </c>
      <c r="AH38" s="1" t="e">
        <f t="shared" si="27"/>
        <v>#N/A</v>
      </c>
    </row>
    <row r="39" spans="1:34" ht="12.75" hidden="1">
      <c r="A39" s="208"/>
      <c r="B39" s="104"/>
      <c r="C39" s="22"/>
      <c r="D39" s="29"/>
      <c r="E39" s="36"/>
      <c r="F39" s="21"/>
      <c r="G39" s="22"/>
      <c r="H39" s="29"/>
      <c r="I39" s="42"/>
      <c r="J39" s="11">
        <f>IF(LEFT(E34,1)="D",0,1)</f>
        <v>1</v>
      </c>
      <c r="K39" s="11">
        <f>IF(LEFT(I34,1)="D",0,1)</f>
        <v>1</v>
      </c>
      <c r="L39" s="11">
        <f>IF(LEFT(E35,1)="D",0,1)</f>
        <v>1</v>
      </c>
      <c r="M39" s="11">
        <f>IF(LEFT(I35,1)="D",0,1)</f>
        <v>1</v>
      </c>
      <c r="N39" s="11">
        <f>IF(LEFT(E36,1)="D",0,1)</f>
        <v>1</v>
      </c>
      <c r="O39" s="11">
        <f>IF(LEFT(I36,1)="D",0,1)</f>
        <v>1</v>
      </c>
      <c r="P39" s="11">
        <f>IF(LEFT(E37,1)="D",0,1)</f>
        <v>1</v>
      </c>
      <c r="Q39" s="11">
        <f>IF(LEFT(I37,1)="D",0,1)</f>
        <v>1</v>
      </c>
      <c r="S39" s="2">
        <f aca="true" t="shared" si="28" ref="S39:Z39">J$45*J39</f>
        <v>8</v>
      </c>
      <c r="T39" s="2">
        <f t="shared" si="28"/>
        <v>7</v>
      </c>
      <c r="U39" s="2">
        <f t="shared" si="28"/>
        <v>6</v>
      </c>
      <c r="V39" s="2">
        <f t="shared" si="28"/>
        <v>5</v>
      </c>
      <c r="W39" s="2">
        <f t="shared" si="28"/>
        <v>4</v>
      </c>
      <c r="X39" s="2">
        <f t="shared" si="28"/>
        <v>3</v>
      </c>
      <c r="Y39" s="2">
        <f t="shared" si="28"/>
        <v>2</v>
      </c>
      <c r="Z39" s="2">
        <f t="shared" si="28"/>
        <v>1</v>
      </c>
      <c r="AA39" s="1">
        <f>S39</f>
        <v>8</v>
      </c>
      <c r="AB39" s="1">
        <f aca="true" t="shared" si="29" ref="AB39:AH39">T39</f>
        <v>7</v>
      </c>
      <c r="AC39" s="1">
        <f t="shared" si="29"/>
        <v>6</v>
      </c>
      <c r="AD39" s="1">
        <f t="shared" si="29"/>
        <v>5</v>
      </c>
      <c r="AE39" s="1">
        <f t="shared" si="29"/>
        <v>4</v>
      </c>
      <c r="AF39" s="1">
        <f t="shared" si="29"/>
        <v>3</v>
      </c>
      <c r="AG39" s="1">
        <f t="shared" si="29"/>
        <v>2</v>
      </c>
      <c r="AH39" s="1">
        <f t="shared" si="29"/>
        <v>1</v>
      </c>
    </row>
    <row r="40" spans="9:25" ht="12.75" hidden="1">
      <c r="I40" s="1" t="s">
        <v>25</v>
      </c>
      <c r="J40" s="2">
        <f>Teams!B4</f>
        <v>1</v>
      </c>
      <c r="K40" s="2">
        <f>Teams!B5</f>
        <v>2</v>
      </c>
      <c r="L40" s="2">
        <f>Teams!B6</f>
        <v>3</v>
      </c>
      <c r="M40" s="2">
        <f>Teams!B7</f>
        <v>4</v>
      </c>
      <c r="N40" s="2">
        <f>Teams!B8</f>
        <v>5</v>
      </c>
      <c r="O40" s="2">
        <f>Teams!B9</f>
        <v>6</v>
      </c>
      <c r="P40" s="2">
        <f>Teams!B10</f>
        <v>7</v>
      </c>
      <c r="Q40" s="2">
        <f>Teams!B11</f>
        <v>8</v>
      </c>
      <c r="R40" s="1">
        <f>J41</f>
        <v>11</v>
      </c>
      <c r="S40" s="1">
        <f aca="true" t="shared" si="30" ref="S40:Y40">K41</f>
        <v>22</v>
      </c>
      <c r="T40" s="1">
        <f t="shared" si="30"/>
        <v>33</v>
      </c>
      <c r="U40" s="1">
        <f t="shared" si="30"/>
        <v>44</v>
      </c>
      <c r="V40" s="1">
        <f t="shared" si="30"/>
        <v>55</v>
      </c>
      <c r="W40" s="1">
        <f t="shared" si="30"/>
        <v>66</v>
      </c>
      <c r="X40" s="1">
        <f t="shared" si="30"/>
        <v>77</v>
      </c>
      <c r="Y40" s="1">
        <f t="shared" si="30"/>
        <v>88</v>
      </c>
    </row>
    <row r="41" spans="9:25" ht="12.75" hidden="1">
      <c r="I41" s="1" t="s">
        <v>26</v>
      </c>
      <c r="J41" s="2">
        <f>Teams!C4</f>
        <v>11</v>
      </c>
      <c r="K41" s="2">
        <f>Teams!C5</f>
        <v>22</v>
      </c>
      <c r="L41" s="2">
        <f>Teams!C6</f>
        <v>33</v>
      </c>
      <c r="M41" s="2">
        <f>Teams!C7</f>
        <v>44</v>
      </c>
      <c r="N41" s="2">
        <f>Teams!C8</f>
        <v>55</v>
      </c>
      <c r="O41" s="2">
        <f>Teams!C9</f>
        <v>66</v>
      </c>
      <c r="P41" s="2">
        <f>Teams!C10</f>
        <v>77</v>
      </c>
      <c r="Q41" s="2">
        <f>Teams!C11</f>
        <v>88</v>
      </c>
      <c r="R41" s="1">
        <f>J40</f>
        <v>1</v>
      </c>
      <c r="S41" s="1">
        <f aca="true" t="shared" si="31" ref="S41:Y41">K40</f>
        <v>2</v>
      </c>
      <c r="T41" s="1">
        <f t="shared" si="31"/>
        <v>3</v>
      </c>
      <c r="U41" s="1">
        <f t="shared" si="31"/>
        <v>4</v>
      </c>
      <c r="V41" s="1">
        <f t="shared" si="31"/>
        <v>5</v>
      </c>
      <c r="W41" s="1">
        <f t="shared" si="31"/>
        <v>6</v>
      </c>
      <c r="X41" s="1">
        <f t="shared" si="31"/>
        <v>7</v>
      </c>
      <c r="Y41" s="1">
        <f t="shared" si="31"/>
        <v>8</v>
      </c>
    </row>
    <row r="42" spans="10:17" ht="12.75" hidden="1">
      <c r="J42" s="2"/>
      <c r="K42" s="2"/>
      <c r="L42" s="2"/>
      <c r="M42" s="2"/>
      <c r="N42" s="2"/>
      <c r="O42" s="2"/>
      <c r="P42" s="2"/>
      <c r="Q42" s="2"/>
    </row>
    <row r="43" spans="9:17" ht="12.75" hidden="1">
      <c r="I43" s="1" t="s">
        <v>3</v>
      </c>
      <c r="J43" s="2">
        <v>1</v>
      </c>
      <c r="K43" s="2">
        <v>2</v>
      </c>
      <c r="L43" s="2">
        <v>3</v>
      </c>
      <c r="M43" s="2">
        <v>4</v>
      </c>
      <c r="N43" s="2">
        <v>5</v>
      </c>
      <c r="O43" s="2">
        <v>6</v>
      </c>
      <c r="P43" s="2">
        <v>7</v>
      </c>
      <c r="Q43" s="2">
        <v>8</v>
      </c>
    </row>
    <row r="44" spans="9:17" ht="12.75" hidden="1">
      <c r="I44" s="1" t="s">
        <v>28</v>
      </c>
      <c r="J44" s="2">
        <f>Teams!B15</f>
        <v>10</v>
      </c>
      <c r="K44" s="2">
        <f>Teams!B16</f>
        <v>9</v>
      </c>
      <c r="L44" s="2">
        <f>Teams!B17</f>
        <v>8</v>
      </c>
      <c r="M44" s="2">
        <f>Teams!B18</f>
        <v>7</v>
      </c>
      <c r="N44" s="2">
        <f>Teams!B19</f>
        <v>6</v>
      </c>
      <c r="O44" s="2">
        <f>Teams!B20</f>
        <v>5</v>
      </c>
      <c r="P44" s="2">
        <f>Teams!B21</f>
        <v>4</v>
      </c>
      <c r="Q44" s="2">
        <f>Teams!B22</f>
        <v>3</v>
      </c>
    </row>
    <row r="45" spans="9:17" ht="12.75" hidden="1">
      <c r="I45" s="1" t="s">
        <v>29</v>
      </c>
      <c r="J45" s="2">
        <f>Teams!C15</f>
        <v>8</v>
      </c>
      <c r="K45" s="2">
        <f>Teams!C16</f>
        <v>7</v>
      </c>
      <c r="L45" s="2">
        <f>Teams!C17</f>
        <v>6</v>
      </c>
      <c r="M45" s="2">
        <f>Teams!C18</f>
        <v>5</v>
      </c>
      <c r="N45" s="2">
        <f>Teams!C19</f>
        <v>4</v>
      </c>
      <c r="O45" s="2">
        <f>Teams!C20</f>
        <v>3</v>
      </c>
      <c r="P45" s="2">
        <f>Teams!C21</f>
        <v>2</v>
      </c>
      <c r="Q45" s="2">
        <f>Teams!C22</f>
        <v>1</v>
      </c>
    </row>
    <row r="47" spans="8:17" ht="12.75">
      <c r="H47" s="283" t="s">
        <v>34</v>
      </c>
      <c r="I47" s="284"/>
      <c r="J47" s="12">
        <f>IF(J48&gt;0,J48,"")</f>
        <v>17</v>
      </c>
      <c r="K47" s="12">
        <f aca="true" t="shared" si="32" ref="K47:Q47">IF(K48&gt;0,K48,"")</f>
        <v>25</v>
      </c>
      <c r="L47" s="12">
        <f t="shared" si="32"/>
        <v>40</v>
      </c>
      <c r="M47" s="12">
        <f t="shared" si="32"/>
        <v>21</v>
      </c>
      <c r="N47" s="12">
        <f t="shared" si="32"/>
        <v>42</v>
      </c>
      <c r="O47" s="12">
        <f t="shared" si="32"/>
        <v>32</v>
      </c>
      <c r="P47" s="12">
        <f t="shared" si="32"/>
        <v>38</v>
      </c>
      <c r="Q47" s="12">
        <f t="shared" si="32"/>
        <v>41</v>
      </c>
    </row>
    <row r="48" spans="10:17" ht="12.75" hidden="1">
      <c r="J48" s="1">
        <f>SUM(J34,J28,J22,J16,J10,J4)</f>
        <v>17</v>
      </c>
      <c r="K48" s="1">
        <f aca="true" t="shared" si="33" ref="K48:Q48">SUM(K34,K28,K22,K16,K10,K4)</f>
        <v>25</v>
      </c>
      <c r="L48" s="1">
        <f t="shared" si="33"/>
        <v>40</v>
      </c>
      <c r="M48" s="1">
        <f t="shared" si="33"/>
        <v>21</v>
      </c>
      <c r="N48" s="1">
        <f t="shared" si="33"/>
        <v>42</v>
      </c>
      <c r="O48" s="1">
        <f t="shared" si="33"/>
        <v>32</v>
      </c>
      <c r="P48" s="1">
        <f t="shared" si="33"/>
        <v>38</v>
      </c>
      <c r="Q48" s="1">
        <f t="shared" si="33"/>
        <v>41</v>
      </c>
    </row>
    <row r="49" ht="14.25">
      <c r="A49" s="107" t="s">
        <v>122</v>
      </c>
    </row>
    <row r="50" ht="12.75">
      <c r="A50" s="31"/>
    </row>
    <row r="60" spans="4:11" ht="12.75" hidden="1">
      <c r="D60" s="1">
        <f>COUNTIF(D4:D7,"&gt;0")</f>
        <v>4</v>
      </c>
      <c r="H60" s="1">
        <f>COUNTIF(H4:H7,"&gt;0")</f>
        <v>3</v>
      </c>
      <c r="J60" s="1">
        <f>COUNTIF(J4:Q7,"&gt;=0")</f>
        <v>7</v>
      </c>
      <c r="K60" s="1">
        <f>IF(D60+H60&gt;J60,"Error","")</f>
      </c>
    </row>
    <row r="61" ht="12.75" hidden="1"/>
    <row r="62" ht="12.75" hidden="1"/>
    <row r="63" ht="12.75" hidden="1"/>
    <row r="64" ht="12.75" hidden="1"/>
    <row r="65" ht="12.75" hidden="1"/>
    <row r="66" spans="4:11" ht="12.75" hidden="1">
      <c r="D66" s="1">
        <f>COUNTIF(D10:D13,"&gt;0")</f>
        <v>4</v>
      </c>
      <c r="H66" s="1">
        <f>COUNTIF(H10:H13,"&gt;0")</f>
        <v>3</v>
      </c>
      <c r="J66" s="1">
        <f>COUNTIF(J10:Q13,"&gt;=0")</f>
        <v>7</v>
      </c>
      <c r="K66" s="1">
        <f>IF(D66+H66&gt;J66,"Error","")</f>
      </c>
    </row>
    <row r="67" ht="12.75" hidden="1"/>
    <row r="68" ht="12.75" hidden="1"/>
    <row r="69" ht="12.75" hidden="1"/>
    <row r="70" ht="12.75" hidden="1"/>
    <row r="71" ht="12.75" hidden="1"/>
    <row r="72" spans="4:11" ht="12.75" hidden="1">
      <c r="D72" s="1">
        <f>COUNTIF(D16:D19,"&gt;0")</f>
        <v>4</v>
      </c>
      <c r="H72" s="1">
        <f>COUNTIF(H16:H19,"&gt;0")</f>
        <v>4</v>
      </c>
      <c r="J72" s="1">
        <f>COUNTIF(J16:Q19,"&gt;=0")</f>
        <v>8</v>
      </c>
      <c r="K72" s="1">
        <f>IF(D72+H72&gt;J72,"Error","")</f>
      </c>
    </row>
    <row r="73" ht="12.75" hidden="1"/>
    <row r="74" ht="12.75" hidden="1"/>
    <row r="75" ht="12.75" hidden="1"/>
    <row r="76" ht="12.75" hidden="1"/>
    <row r="77" ht="12.75" hidden="1"/>
    <row r="78" spans="4:11" ht="12.75" hidden="1">
      <c r="D78" s="1">
        <f>COUNTIF(D22:D25,"&gt;0")</f>
        <v>4</v>
      </c>
      <c r="H78" s="1">
        <f>COUNTIF(H22:H25,"&gt;0")</f>
        <v>4</v>
      </c>
      <c r="J78" s="1">
        <f>COUNTIF(J22:Q25,"&gt;=0")</f>
        <v>8</v>
      </c>
      <c r="K78" s="1">
        <f>IF(D78+H78&gt;J78,"Error","")</f>
      </c>
    </row>
    <row r="79" ht="12.75" hidden="1"/>
    <row r="80" ht="12.75" hidden="1"/>
    <row r="81" ht="12.75" hidden="1"/>
    <row r="82" ht="12.75" hidden="1"/>
    <row r="83" ht="12.75" hidden="1"/>
    <row r="84" spans="4:11" ht="12.75" hidden="1">
      <c r="D84" s="1">
        <f>COUNTIF(D28:D31,"&gt;0")</f>
        <v>4</v>
      </c>
      <c r="H84" s="1">
        <f>COUNTIF(H28:H31,"&gt;0")</f>
        <v>3</v>
      </c>
      <c r="J84" s="1">
        <f>COUNTIF(J28:Q31,"&gt;=0")</f>
        <v>7</v>
      </c>
      <c r="K84" s="1">
        <f>IF(D84+H84&gt;J84,"Error","")</f>
      </c>
    </row>
    <row r="85" ht="12.75" hidden="1"/>
    <row r="86" ht="12.75" hidden="1"/>
    <row r="87" ht="12.75" hidden="1"/>
    <row r="88" ht="12.75" hidden="1"/>
    <row r="89" ht="12.75" hidden="1"/>
    <row r="90" spans="4:11" ht="12.75" hidden="1">
      <c r="D90" s="1">
        <f>COUNTIF(D34:D37,"&gt;0")</f>
        <v>4</v>
      </c>
      <c r="H90" s="1">
        <f>COUNTIF(H34:H37,"&gt;0")</f>
        <v>3</v>
      </c>
      <c r="J90" s="1">
        <f>COUNTIF(J34:Q37,"&gt;=0")</f>
        <v>7</v>
      </c>
      <c r="K90" s="1">
        <f>IF(D90+H90&gt;J90,"Error","")</f>
      </c>
    </row>
  </sheetData>
  <sheetProtection password="D857" sheet="1" objects="1" scenarios="1"/>
  <mergeCells count="54">
    <mergeCell ref="A4:A6"/>
    <mergeCell ref="A10:A12"/>
    <mergeCell ref="A16:A18"/>
    <mergeCell ref="A22:A24"/>
    <mergeCell ref="N4:N7"/>
    <mergeCell ref="O4:O7"/>
    <mergeCell ref="P4:P7"/>
    <mergeCell ref="J4:J7"/>
    <mergeCell ref="K4:K7"/>
    <mergeCell ref="L4:L7"/>
    <mergeCell ref="Q4:Q7"/>
    <mergeCell ref="J10:J13"/>
    <mergeCell ref="K10:K13"/>
    <mergeCell ref="L10:L13"/>
    <mergeCell ref="M10:M13"/>
    <mergeCell ref="N10:N13"/>
    <mergeCell ref="O10:O13"/>
    <mergeCell ref="P10:P13"/>
    <mergeCell ref="Q10:Q13"/>
    <mergeCell ref="M4:M7"/>
    <mergeCell ref="J16:J19"/>
    <mergeCell ref="K16:K19"/>
    <mergeCell ref="L16:L19"/>
    <mergeCell ref="M16:M19"/>
    <mergeCell ref="N16:N19"/>
    <mergeCell ref="O16:O19"/>
    <mergeCell ref="P16:P19"/>
    <mergeCell ref="Q16:Q19"/>
    <mergeCell ref="J22:J25"/>
    <mergeCell ref="K22:K25"/>
    <mergeCell ref="L22:L25"/>
    <mergeCell ref="M22:M25"/>
    <mergeCell ref="N22:N25"/>
    <mergeCell ref="O22:O25"/>
    <mergeCell ref="P22:P25"/>
    <mergeCell ref="Q22:Q25"/>
    <mergeCell ref="J28:J31"/>
    <mergeCell ref="K28:K31"/>
    <mergeCell ref="L28:L31"/>
    <mergeCell ref="P34:P37"/>
    <mergeCell ref="M28:M31"/>
    <mergeCell ref="N28:N31"/>
    <mergeCell ref="O28:O31"/>
    <mergeCell ref="P28:P31"/>
    <mergeCell ref="H47:I47"/>
    <mergeCell ref="D1:E1"/>
    <mergeCell ref="Q28:Q31"/>
    <mergeCell ref="J34:J37"/>
    <mergeCell ref="K34:K37"/>
    <mergeCell ref="L34:L37"/>
    <mergeCell ref="M34:M37"/>
    <mergeCell ref="N34:N37"/>
    <mergeCell ref="O34:O37"/>
    <mergeCell ref="Q34:Q37"/>
  </mergeCells>
  <conditionalFormatting sqref="J4:Q7 J10:Q13 J16:Q19 J22:Q25 J28:Q31 J34:Q37">
    <cfRule type="cellIs" priority="1" dxfId="2" operator="equal" stopIfTrue="1">
      <formula>0</formula>
    </cfRule>
  </conditionalFormatting>
  <dataValidations count="2">
    <dataValidation type="list" allowBlank="1" showDropDown="1" showInputMessage="1" showErrorMessage="1" error="You must enter a valid A string or B string ID" sqref="H4:H7 D34:D37 H34:H37 H28:H31 D28:D31 D22:D25 H22:H25 H16:H19 D16:D19 H10:H13 D10:D13 D4:D7">
      <formula1>$J$40:$Y$40</formula1>
    </dataValidation>
    <dataValidation allowBlank="1" showInputMessage="1" showErrorMessage="1" error="You must enter a valid A string or B string ID" sqref="E34"/>
  </dataValidations>
  <hyperlinks>
    <hyperlink ref="A49" location="Summary!A1" display="Back to Summary"/>
  </hyperlinks>
  <printOptions/>
  <pageMargins left="0.75" right="0.75" top="1" bottom="1" header="0.5" footer="0.5"/>
  <pageSetup fitToHeight="1" fitToWidth="1" horizontalDpi="300" verticalDpi="300" orientation="landscape" paperSize="9" scale="95" r:id="rId1"/>
  <headerFooter alignWithMargins="0">
    <oddFooter>&amp;L&amp;A&amp;CProduced by Tony Noel  (tony.noel@whsmithnet.co.uk)&amp;RPage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H90"/>
  <sheetViews>
    <sheetView showGridLines="0" zoomScale="75" zoomScaleNormal="75" workbookViewId="0" topLeftCell="A1">
      <selection activeCell="C10" sqref="C10"/>
    </sheetView>
  </sheetViews>
  <sheetFormatPr defaultColWidth="9.00390625" defaultRowHeight="14.25"/>
  <cols>
    <col min="1" max="1" width="8.625" style="1" customWidth="1"/>
    <col min="2" max="2" width="3.25390625" style="2" customWidth="1"/>
    <col min="3" max="3" width="12.50390625" style="1" customWidth="1"/>
    <col min="4" max="4" width="3.25390625" style="1" customWidth="1"/>
    <col min="5" max="5" width="6.125" style="1" customWidth="1"/>
    <col min="6" max="6" width="3.25390625" style="2" customWidth="1"/>
    <col min="7" max="7" width="12.50390625" style="1" customWidth="1"/>
    <col min="8" max="8" width="3.25390625" style="1" customWidth="1"/>
    <col min="9" max="9" width="6.125" style="1" customWidth="1"/>
    <col min="10" max="17" width="8.00390625" style="1" customWidth="1"/>
    <col min="18" max="18" width="9.125" style="1" bestFit="1" customWidth="1"/>
    <col min="19" max="34" width="0" style="1" hidden="1" customWidth="1"/>
    <col min="35" max="16384" width="9.00390625" style="1" customWidth="1"/>
  </cols>
  <sheetData>
    <row r="1" spans="1:16" ht="12.75">
      <c r="A1" s="44" t="s">
        <v>53</v>
      </c>
      <c r="B1" s="45">
        <f>Teams!B25</f>
        <v>2</v>
      </c>
      <c r="C1" s="44" t="s">
        <v>41</v>
      </c>
      <c r="D1" s="282">
        <f>Teams!B26</f>
        <v>38206</v>
      </c>
      <c r="E1" s="282"/>
      <c r="F1" s="46"/>
      <c r="G1" s="47"/>
      <c r="H1" s="47"/>
      <c r="I1" s="47"/>
      <c r="J1" s="44" t="s">
        <v>42</v>
      </c>
      <c r="K1" s="47" t="str">
        <f>Teams!B27</f>
        <v>Leamington</v>
      </c>
      <c r="L1" s="47"/>
      <c r="M1" s="47"/>
      <c r="N1" s="44" t="s">
        <v>43</v>
      </c>
      <c r="O1" s="47" t="str">
        <f>Teams!B28</f>
        <v>Leamington</v>
      </c>
      <c r="P1" s="47"/>
    </row>
    <row r="2" s="2" customFormat="1" ht="12.75"/>
    <row r="3" spans="1:17" ht="12.75">
      <c r="A3" s="11" t="s">
        <v>2</v>
      </c>
      <c r="B3" s="11" t="s">
        <v>3</v>
      </c>
      <c r="C3" s="10" t="s">
        <v>0</v>
      </c>
      <c r="D3" s="10" t="s">
        <v>1</v>
      </c>
      <c r="E3" s="10" t="s">
        <v>4</v>
      </c>
      <c r="F3" s="11" t="s">
        <v>3</v>
      </c>
      <c r="G3" s="10" t="s">
        <v>0</v>
      </c>
      <c r="H3" s="10" t="s">
        <v>1</v>
      </c>
      <c r="I3" s="10" t="s">
        <v>4</v>
      </c>
      <c r="J3" s="27" t="str">
        <f>Teams!A4</f>
        <v>Birchfield</v>
      </c>
      <c r="K3" s="27" t="str">
        <f>Teams!A5</f>
        <v>Burton</v>
      </c>
      <c r="L3" s="27" t="str">
        <f>Teams!A6</f>
        <v>Cannock </v>
      </c>
      <c r="M3" s="27" t="str">
        <f>Teams!A7</f>
        <v>D.A.S.H</v>
      </c>
      <c r="N3" s="27" t="str">
        <f>Teams!A8</f>
        <v>Leamington</v>
      </c>
      <c r="O3" s="27" t="str">
        <f>Teams!A9</f>
        <v>Mansfield</v>
      </c>
      <c r="P3" s="27" t="str">
        <f>Teams!A10</f>
        <v>Rugby</v>
      </c>
      <c r="Q3" s="27" t="str">
        <f>Teams!A11</f>
        <v>Tamworth</v>
      </c>
    </row>
    <row r="4" spans="1:25" ht="12.75">
      <c r="A4" s="279" t="s">
        <v>75</v>
      </c>
      <c r="B4" s="13">
        <v>1</v>
      </c>
      <c r="C4" s="14" t="str">
        <f>IF(ISNONTEXT(T4),"",T4)</f>
        <v>Russell Payne</v>
      </c>
      <c r="D4" s="24">
        <v>1</v>
      </c>
      <c r="E4" s="32" t="s">
        <v>1607</v>
      </c>
      <c r="F4" s="13">
        <v>2</v>
      </c>
      <c r="G4" s="14" t="str">
        <f>IF(ISNONTEXT(X4),"",X4)</f>
        <v>Graham Yapp</v>
      </c>
      <c r="H4" s="24">
        <v>4</v>
      </c>
      <c r="I4" s="38" t="s">
        <v>1611</v>
      </c>
      <c r="J4" s="281">
        <f>IF(ISNUMBER(J8),J8,"")</f>
        <v>10</v>
      </c>
      <c r="K4" s="281">
        <f aca="true" t="shared" si="0" ref="K4:Q4">IF(ISNUMBER(K8),K8,"")</f>
        <v>3</v>
      </c>
      <c r="L4" s="281">
        <f t="shared" si="0"/>
        <v>4</v>
      </c>
      <c r="M4" s="281">
        <f t="shared" si="0"/>
        <v>9</v>
      </c>
      <c r="N4" s="281">
        <f t="shared" si="0"/>
        <v>6</v>
      </c>
      <c r="O4" s="281">
        <f t="shared" si="0"/>
        <v>7</v>
      </c>
      <c r="P4" s="281">
        <f t="shared" si="0"/>
        <v>5</v>
      </c>
      <c r="Q4" s="281">
        <f t="shared" si="0"/>
        <v>8</v>
      </c>
      <c r="R4" s="2"/>
      <c r="S4" s="2">
        <f>D4</f>
        <v>1</v>
      </c>
      <c r="T4" s="1" t="str">
        <f>HLOOKUP(S4,Athletes,U4,FALSE)</f>
        <v>Russell Payne</v>
      </c>
      <c r="U4" s="1">
        <f>R8</f>
        <v>20</v>
      </c>
      <c r="W4" s="2">
        <f>H4</f>
        <v>4</v>
      </c>
      <c r="X4" s="1" t="str">
        <f>HLOOKUP(W4,Athletes,Y4,FALSE)</f>
        <v>Graham Yapp</v>
      </c>
      <c r="Y4" s="1">
        <f>U4</f>
        <v>20</v>
      </c>
    </row>
    <row r="5" spans="1:25" ht="12.75">
      <c r="A5" s="280"/>
      <c r="B5" s="15">
        <v>3</v>
      </c>
      <c r="C5" s="16" t="str">
        <f>IF(ISNONTEXT(T5),"",T5)</f>
        <v>Gavin Showell</v>
      </c>
      <c r="D5" s="25">
        <v>8</v>
      </c>
      <c r="E5" s="33" t="s">
        <v>1608</v>
      </c>
      <c r="F5" s="15">
        <v>4</v>
      </c>
      <c r="G5" s="16" t="str">
        <f>IF(ISNONTEXT(X5),"",X5)</f>
        <v>Steven Woolley</v>
      </c>
      <c r="H5" s="25">
        <v>6</v>
      </c>
      <c r="I5" s="39" t="s">
        <v>1612</v>
      </c>
      <c r="J5" s="281"/>
      <c r="K5" s="281"/>
      <c r="L5" s="281"/>
      <c r="M5" s="281"/>
      <c r="N5" s="281"/>
      <c r="O5" s="281"/>
      <c r="P5" s="281"/>
      <c r="Q5" s="281"/>
      <c r="R5" s="2"/>
      <c r="S5" s="2">
        <f>D5</f>
        <v>8</v>
      </c>
      <c r="T5" s="1" t="str">
        <f>HLOOKUP(S5,Athletes,U5,FALSE)</f>
        <v>Gavin Showell</v>
      </c>
      <c r="U5" s="1">
        <f>R8</f>
        <v>20</v>
      </c>
      <c r="W5" s="2">
        <f>H5</f>
        <v>6</v>
      </c>
      <c r="X5" s="1" t="str">
        <f>HLOOKUP(W5,Athletes,Y5,FALSE)</f>
        <v>Steven Woolley</v>
      </c>
      <c r="Y5" s="1">
        <f>U5</f>
        <v>20</v>
      </c>
    </row>
    <row r="6" spans="1:25" ht="12.75">
      <c r="A6" s="280"/>
      <c r="B6" s="15">
        <v>5</v>
      </c>
      <c r="C6" s="16" t="str">
        <f>IF(ISNONTEXT(T6),"",T6)</f>
        <v>Glen Woodward</v>
      </c>
      <c r="D6" s="25">
        <v>55</v>
      </c>
      <c r="E6" s="33" t="s">
        <v>1609</v>
      </c>
      <c r="F6" s="15">
        <v>6</v>
      </c>
      <c r="G6" s="16" t="str">
        <f>IF(ISNONTEXT(X6),"",X6)</f>
        <v>Frank Blackwell</v>
      </c>
      <c r="H6" s="25">
        <v>77</v>
      </c>
      <c r="I6" s="39" t="s">
        <v>1613</v>
      </c>
      <c r="J6" s="281"/>
      <c r="K6" s="281"/>
      <c r="L6" s="281"/>
      <c r="M6" s="281"/>
      <c r="N6" s="281"/>
      <c r="O6" s="281"/>
      <c r="P6" s="281"/>
      <c r="Q6" s="281"/>
      <c r="R6" s="2"/>
      <c r="S6" s="2">
        <f>D6</f>
        <v>55</v>
      </c>
      <c r="T6" s="1" t="str">
        <f>HLOOKUP(S6,Athletes,U6,FALSE)</f>
        <v>Glen Woodward</v>
      </c>
      <c r="U6" s="1">
        <f>R8</f>
        <v>20</v>
      </c>
      <c r="W6" s="2">
        <f>H6</f>
        <v>77</v>
      </c>
      <c r="X6" s="1" t="str">
        <f>HLOOKUP(W6,Athletes,Y6,FALSE)</f>
        <v>Frank Blackwell</v>
      </c>
      <c r="Y6" s="1">
        <f>U6</f>
        <v>20</v>
      </c>
    </row>
    <row r="7" spans="1:25" ht="12.75">
      <c r="A7" s="98">
        <f>K60</f>
      </c>
      <c r="B7" s="17">
        <v>7</v>
      </c>
      <c r="C7" s="18" t="str">
        <f>IF(ISNONTEXT(T7),"",T7)</f>
        <v>Richard Parker</v>
      </c>
      <c r="D7" s="26">
        <v>3</v>
      </c>
      <c r="E7" s="34" t="s">
        <v>1610</v>
      </c>
      <c r="F7" s="17">
        <v>8</v>
      </c>
      <c r="G7" s="18" t="str">
        <f>IF(ISNONTEXT(X7),"",X7)</f>
        <v>Richard Langslow</v>
      </c>
      <c r="H7" s="26">
        <v>2</v>
      </c>
      <c r="I7" s="40" t="s">
        <v>1614</v>
      </c>
      <c r="J7" s="281"/>
      <c r="K7" s="281"/>
      <c r="L7" s="281"/>
      <c r="M7" s="281"/>
      <c r="N7" s="281"/>
      <c r="O7" s="281"/>
      <c r="P7" s="281"/>
      <c r="Q7" s="281"/>
      <c r="R7" s="2"/>
      <c r="S7" s="2">
        <f>D7</f>
        <v>3</v>
      </c>
      <c r="T7" s="1" t="str">
        <f>HLOOKUP(S7,Athletes,U7,FALSE)</f>
        <v>Richard Parker</v>
      </c>
      <c r="U7" s="1">
        <f>R8</f>
        <v>20</v>
      </c>
      <c r="W7" s="2">
        <f>H7</f>
        <v>2</v>
      </c>
      <c r="X7" s="1" t="str">
        <f>HLOOKUP(W7,Athletes,Y7,FALSE)</f>
        <v>Richard Langslow</v>
      </c>
      <c r="Y7" s="1">
        <f>U7</f>
        <v>20</v>
      </c>
    </row>
    <row r="8" spans="1:34" ht="12.75" hidden="1">
      <c r="A8" s="208"/>
      <c r="B8" s="204"/>
      <c r="C8" s="171"/>
      <c r="D8" s="172"/>
      <c r="E8" s="173"/>
      <c r="F8" s="170"/>
      <c r="G8" s="171"/>
      <c r="H8" s="172"/>
      <c r="I8" s="174"/>
      <c r="J8" s="11">
        <f>HLOOKUP(J$40,$S8:$AH9,2,FALSE)</f>
        <v>10</v>
      </c>
      <c r="K8" s="11">
        <f>HLOOKUP(K$40,$S8:$AH9,2,FALSE)</f>
        <v>3</v>
      </c>
      <c r="L8" s="11">
        <f aca="true" t="shared" si="1" ref="L8:Q8">HLOOKUP(L$40,$S8:$AH9,2,FALSE)</f>
        <v>4</v>
      </c>
      <c r="M8" s="11">
        <f t="shared" si="1"/>
        <v>9</v>
      </c>
      <c r="N8" s="11">
        <f t="shared" si="1"/>
        <v>6</v>
      </c>
      <c r="O8" s="11">
        <f t="shared" si="1"/>
        <v>7</v>
      </c>
      <c r="P8" s="11">
        <f t="shared" si="1"/>
        <v>5</v>
      </c>
      <c r="Q8" s="11">
        <f t="shared" si="1"/>
        <v>8</v>
      </c>
      <c r="R8" s="2">
        <v>20</v>
      </c>
      <c r="S8" s="2">
        <f>D4</f>
        <v>1</v>
      </c>
      <c r="T8" s="2">
        <f>H4</f>
        <v>4</v>
      </c>
      <c r="U8" s="2">
        <f>D5</f>
        <v>8</v>
      </c>
      <c r="V8" s="2">
        <f>H5</f>
        <v>6</v>
      </c>
      <c r="W8" s="2">
        <f>D6</f>
        <v>55</v>
      </c>
      <c r="X8" s="2">
        <f>H6</f>
        <v>77</v>
      </c>
      <c r="Y8" s="2">
        <f>D7</f>
        <v>3</v>
      </c>
      <c r="Z8" s="2">
        <f>H7</f>
        <v>2</v>
      </c>
      <c r="AA8" s="1">
        <f aca="true" t="shared" si="2" ref="AA8:AH8">HLOOKUP(S8,$J$40:$Y$41,2,FALSE)</f>
        <v>11</v>
      </c>
      <c r="AB8" s="1">
        <f t="shared" si="2"/>
        <v>44</v>
      </c>
      <c r="AC8" s="1">
        <f t="shared" si="2"/>
        <v>88</v>
      </c>
      <c r="AD8" s="1">
        <f t="shared" si="2"/>
        <v>66</v>
      </c>
      <c r="AE8" s="1">
        <f t="shared" si="2"/>
        <v>5</v>
      </c>
      <c r="AF8" s="1">
        <f t="shared" si="2"/>
        <v>7</v>
      </c>
      <c r="AG8" s="1">
        <f t="shared" si="2"/>
        <v>33</v>
      </c>
      <c r="AH8" s="1">
        <f t="shared" si="2"/>
        <v>22</v>
      </c>
    </row>
    <row r="9" spans="1:34" ht="12.75" hidden="1">
      <c r="A9" s="207"/>
      <c r="B9" s="205"/>
      <c r="C9" s="201"/>
      <c r="D9" s="203"/>
      <c r="E9" s="36"/>
      <c r="F9" s="175"/>
      <c r="G9" s="202"/>
      <c r="H9" s="203"/>
      <c r="I9" s="42"/>
      <c r="J9" s="11">
        <f>IF(LEFT(E4,1)="D",0,1)</f>
        <v>1</v>
      </c>
      <c r="K9" s="11">
        <f>IF(LEFT(I4,1)="D",0,1)</f>
        <v>1</v>
      </c>
      <c r="L9" s="11">
        <f>IF(LEFT(E5,1)="D",0,1)</f>
        <v>1</v>
      </c>
      <c r="M9" s="11">
        <f>IF(LEFT(I5,1)="D",0,1)</f>
        <v>1</v>
      </c>
      <c r="N9" s="11">
        <f>IF(LEFT(E6,1)="D",0,1)</f>
        <v>1</v>
      </c>
      <c r="O9" s="11">
        <f>IF(LEFT(I6,1)="D",0,1)</f>
        <v>1</v>
      </c>
      <c r="P9" s="11">
        <f>IF(LEFT(E7,1)="D",0,1)</f>
        <v>1</v>
      </c>
      <c r="Q9" s="11">
        <f>IF(LEFT(I7,1)="D",0,1)</f>
        <v>1</v>
      </c>
      <c r="S9" s="2">
        <f aca="true" t="shared" si="3" ref="S9:Z9">J$44*J9</f>
        <v>10</v>
      </c>
      <c r="T9" s="2">
        <f t="shared" si="3"/>
        <v>9</v>
      </c>
      <c r="U9" s="2">
        <f t="shared" si="3"/>
        <v>8</v>
      </c>
      <c r="V9" s="2">
        <f t="shared" si="3"/>
        <v>7</v>
      </c>
      <c r="W9" s="2">
        <f t="shared" si="3"/>
        <v>6</v>
      </c>
      <c r="X9" s="2">
        <f t="shared" si="3"/>
        <v>5</v>
      </c>
      <c r="Y9" s="2">
        <f t="shared" si="3"/>
        <v>4</v>
      </c>
      <c r="Z9" s="2">
        <f t="shared" si="3"/>
        <v>3</v>
      </c>
      <c r="AA9" s="1">
        <f>S9</f>
        <v>10</v>
      </c>
      <c r="AB9" s="1">
        <f aca="true" t="shared" si="4" ref="AB9:AH9">T9</f>
        <v>9</v>
      </c>
      <c r="AC9" s="1">
        <f t="shared" si="4"/>
        <v>8</v>
      </c>
      <c r="AD9" s="1">
        <f t="shared" si="4"/>
        <v>7</v>
      </c>
      <c r="AE9" s="1">
        <f t="shared" si="4"/>
        <v>6</v>
      </c>
      <c r="AF9" s="1">
        <f t="shared" si="4"/>
        <v>5</v>
      </c>
      <c r="AG9" s="1">
        <f t="shared" si="4"/>
        <v>4</v>
      </c>
      <c r="AH9" s="1">
        <f t="shared" si="4"/>
        <v>3</v>
      </c>
    </row>
    <row r="10" spans="1:25" ht="12.75">
      <c r="A10" s="279" t="s">
        <v>76</v>
      </c>
      <c r="B10" s="13">
        <v>1</v>
      </c>
      <c r="C10" s="14" t="str">
        <f>IF(ISNONTEXT(T10),"",T10)</f>
        <v>Robert Bridgwater</v>
      </c>
      <c r="D10" s="24">
        <v>44</v>
      </c>
      <c r="E10" s="32" t="s">
        <v>1615</v>
      </c>
      <c r="F10" s="13">
        <v>2</v>
      </c>
      <c r="G10" s="14" t="str">
        <f>IF(ISNONTEXT(X10),"",X10)</f>
        <v>Martin Hoare</v>
      </c>
      <c r="H10" s="24">
        <v>5</v>
      </c>
      <c r="I10" s="38" t="s">
        <v>1619</v>
      </c>
      <c r="J10" s="281">
        <f>IF(ISNUMBER(J14),J14,"")</f>
      </c>
      <c r="K10" s="281">
        <f aca="true" t="shared" si="5" ref="K10:Q10">IF(ISNUMBER(K14),K14,"")</f>
        <v>6</v>
      </c>
      <c r="L10" s="281">
        <f t="shared" si="5"/>
        <v>2</v>
      </c>
      <c r="M10" s="281">
        <f t="shared" si="5"/>
        <v>8</v>
      </c>
      <c r="N10" s="281">
        <f t="shared" si="5"/>
        <v>7</v>
      </c>
      <c r="O10" s="281">
        <f t="shared" si="5"/>
        <v>5</v>
      </c>
      <c r="P10" s="281">
        <f t="shared" si="5"/>
        <v>4</v>
      </c>
      <c r="Q10" s="281">
        <f t="shared" si="5"/>
        <v>3</v>
      </c>
      <c r="R10" s="2"/>
      <c r="S10" s="2">
        <f>D10</f>
        <v>44</v>
      </c>
      <c r="T10" s="1" t="str">
        <f>HLOOKUP(S10,Athletes,U10,FALSE)</f>
        <v>Robert Bridgwater</v>
      </c>
      <c r="U10" s="1">
        <f>R14</f>
        <v>20</v>
      </c>
      <c r="W10" s="2">
        <f>H10</f>
        <v>5</v>
      </c>
      <c r="X10" s="1" t="str">
        <f>HLOOKUP(W10,Athletes,Y10,FALSE)</f>
        <v>Martin Hoare</v>
      </c>
      <c r="Y10" s="1">
        <f>U10</f>
        <v>20</v>
      </c>
    </row>
    <row r="11" spans="1:25" ht="12.75">
      <c r="A11" s="280"/>
      <c r="B11" s="15">
        <v>3</v>
      </c>
      <c r="C11" s="16" t="str">
        <f>IF(ISNONTEXT(T11),"",T11)</f>
        <v>Jonathan Dumelow</v>
      </c>
      <c r="D11" s="25">
        <v>22</v>
      </c>
      <c r="E11" s="33" t="s">
        <v>1616</v>
      </c>
      <c r="F11" s="15">
        <v>4</v>
      </c>
      <c r="G11" s="16" t="str">
        <f>IF(ISNONTEXT(X11),"",X11)</f>
        <v>Martin White</v>
      </c>
      <c r="H11" s="25">
        <v>66</v>
      </c>
      <c r="I11" s="39" t="s">
        <v>1620</v>
      </c>
      <c r="J11" s="281"/>
      <c r="K11" s="281"/>
      <c r="L11" s="281"/>
      <c r="M11" s="281"/>
      <c r="N11" s="281"/>
      <c r="O11" s="281"/>
      <c r="P11" s="281"/>
      <c r="Q11" s="281"/>
      <c r="R11" s="2"/>
      <c r="S11" s="2">
        <f>D11</f>
        <v>22</v>
      </c>
      <c r="T11" s="1" t="str">
        <f>HLOOKUP(S11,Athletes,U11,FALSE)</f>
        <v>Jonathan Dumelow</v>
      </c>
      <c r="U11" s="1">
        <f>R14</f>
        <v>20</v>
      </c>
      <c r="W11" s="2">
        <f>H11</f>
        <v>66</v>
      </c>
      <c r="X11" s="1" t="str">
        <f>HLOOKUP(W11,Athletes,Y11,FALSE)</f>
        <v>Martin White</v>
      </c>
      <c r="Y11" s="1">
        <f>U11</f>
        <v>20</v>
      </c>
    </row>
    <row r="12" spans="1:25" ht="12.75">
      <c r="A12" s="280"/>
      <c r="B12" s="15">
        <v>5</v>
      </c>
      <c r="C12" s="16" t="str">
        <f>IF(ISNONTEXT(T12),"",T12)</f>
        <v>Bob Abdy</v>
      </c>
      <c r="D12" s="25">
        <v>7</v>
      </c>
      <c r="E12" s="33" t="s">
        <v>1617</v>
      </c>
      <c r="F12" s="15">
        <v>6</v>
      </c>
      <c r="G12" s="16" t="str">
        <f>IF(ISNONTEXT(X12),"",X12)</f>
        <v>Matthew James</v>
      </c>
      <c r="H12" s="25">
        <v>88</v>
      </c>
      <c r="I12" s="39" t="s">
        <v>1621</v>
      </c>
      <c r="J12" s="281"/>
      <c r="K12" s="281"/>
      <c r="L12" s="281"/>
      <c r="M12" s="281"/>
      <c r="N12" s="281"/>
      <c r="O12" s="281"/>
      <c r="P12" s="281"/>
      <c r="Q12" s="281"/>
      <c r="R12" s="2"/>
      <c r="S12" s="2">
        <f>D12</f>
        <v>7</v>
      </c>
      <c r="T12" s="1" t="str">
        <f>HLOOKUP(S12,Athletes,U12,FALSE)</f>
        <v>Bob Abdy</v>
      </c>
      <c r="U12" s="1">
        <f>R14</f>
        <v>20</v>
      </c>
      <c r="W12" s="2">
        <f>H12</f>
        <v>88</v>
      </c>
      <c r="X12" s="1" t="str">
        <f>HLOOKUP(W12,Athletes,Y12,FALSE)</f>
        <v>Matthew James</v>
      </c>
      <c r="Y12" s="1">
        <f>U12</f>
        <v>20</v>
      </c>
    </row>
    <row r="13" spans="1:25" ht="12.75">
      <c r="A13" s="98">
        <f>K66</f>
      </c>
      <c r="B13" s="17">
        <v>7</v>
      </c>
      <c r="C13" s="18" t="str">
        <f>IF(ISNONTEXT(T13),"",T13)</f>
        <v>John Turner</v>
      </c>
      <c r="D13" s="26">
        <v>33</v>
      </c>
      <c r="E13" s="34" t="s">
        <v>1618</v>
      </c>
      <c r="F13" s="17">
        <v>8</v>
      </c>
      <c r="G13" s="18">
        <f>IF(ISNONTEXT(X13),"",X13)</f>
      </c>
      <c r="H13" s="26"/>
      <c r="I13" s="40"/>
      <c r="J13" s="281"/>
      <c r="K13" s="281"/>
      <c r="L13" s="281"/>
      <c r="M13" s="281"/>
      <c r="N13" s="281"/>
      <c r="O13" s="281"/>
      <c r="P13" s="281"/>
      <c r="Q13" s="281"/>
      <c r="R13" s="2"/>
      <c r="S13" s="2">
        <f>D13</f>
        <v>33</v>
      </c>
      <c r="T13" s="1" t="str">
        <f>HLOOKUP(S13,Athletes,U13,FALSE)</f>
        <v>John Turner</v>
      </c>
      <c r="U13" s="1">
        <f>R14</f>
        <v>20</v>
      </c>
      <c r="W13" s="2">
        <f>H13</f>
        <v>0</v>
      </c>
      <c r="X13" s="1" t="e">
        <f>HLOOKUP(W13,Athletes,Y13,FALSE)</f>
        <v>#N/A</v>
      </c>
      <c r="Y13" s="1">
        <f>U13</f>
        <v>20</v>
      </c>
    </row>
    <row r="14" spans="1:34" ht="12.75" hidden="1">
      <c r="A14" s="206"/>
      <c r="B14" s="103"/>
      <c r="C14" s="20">
        <f>IF(ISNONTEXT(T14),"",T14)</f>
      </c>
      <c r="D14" s="28"/>
      <c r="E14" s="35"/>
      <c r="F14" s="19"/>
      <c r="G14" s="20">
        <f>IF(ISNONTEXT(X14),"",X14)</f>
      </c>
      <c r="H14" s="28"/>
      <c r="I14" s="41"/>
      <c r="J14" s="11" t="e">
        <f aca="true" t="shared" si="6" ref="J14:Q14">HLOOKUP(J$41,$S14:$AH15,2,FALSE)</f>
        <v>#N/A</v>
      </c>
      <c r="K14" s="11">
        <f t="shared" si="6"/>
        <v>6</v>
      </c>
      <c r="L14" s="11">
        <f t="shared" si="6"/>
        <v>2</v>
      </c>
      <c r="M14" s="11">
        <f t="shared" si="6"/>
        <v>8</v>
      </c>
      <c r="N14" s="11">
        <f t="shared" si="6"/>
        <v>7</v>
      </c>
      <c r="O14" s="11">
        <f t="shared" si="6"/>
        <v>5</v>
      </c>
      <c r="P14" s="11">
        <f t="shared" si="6"/>
        <v>4</v>
      </c>
      <c r="Q14" s="11">
        <f t="shared" si="6"/>
        <v>3</v>
      </c>
      <c r="R14" s="2">
        <v>20</v>
      </c>
      <c r="S14" s="2">
        <f>D10</f>
        <v>44</v>
      </c>
      <c r="T14" s="2">
        <f>H10</f>
        <v>5</v>
      </c>
      <c r="U14" s="2">
        <f>D11</f>
        <v>22</v>
      </c>
      <c r="V14" s="2">
        <f>H11</f>
        <v>66</v>
      </c>
      <c r="W14" s="2">
        <f>D12</f>
        <v>7</v>
      </c>
      <c r="X14" s="2">
        <f>H12</f>
        <v>88</v>
      </c>
      <c r="Y14" s="2">
        <f>D13</f>
        <v>33</v>
      </c>
      <c r="Z14" s="2">
        <f>H13</f>
        <v>0</v>
      </c>
      <c r="AA14" s="1">
        <f aca="true" t="shared" si="7" ref="AA14:AH14">HLOOKUP(S14,$J$40:$Y$41,2,FALSE)</f>
        <v>4</v>
      </c>
      <c r="AB14" s="1">
        <f t="shared" si="7"/>
        <v>55</v>
      </c>
      <c r="AC14" s="1">
        <f t="shared" si="7"/>
        <v>2</v>
      </c>
      <c r="AD14" s="1">
        <f t="shared" si="7"/>
        <v>6</v>
      </c>
      <c r="AE14" s="1">
        <f t="shared" si="7"/>
        <v>77</v>
      </c>
      <c r="AF14" s="1">
        <f t="shared" si="7"/>
        <v>8</v>
      </c>
      <c r="AG14" s="1">
        <f t="shared" si="7"/>
        <v>3</v>
      </c>
      <c r="AH14" s="1" t="e">
        <f t="shared" si="7"/>
        <v>#N/A</v>
      </c>
    </row>
    <row r="15" spans="1:34" ht="12.75" hidden="1">
      <c r="A15" s="208"/>
      <c r="B15" s="104"/>
      <c r="C15" s="22"/>
      <c r="D15" s="29"/>
      <c r="E15" s="36"/>
      <c r="F15" s="21"/>
      <c r="G15" s="22"/>
      <c r="H15" s="29"/>
      <c r="I15" s="42"/>
      <c r="J15" s="11">
        <f>IF(LEFT(E10,1)="D",0,1)</f>
        <v>1</v>
      </c>
      <c r="K15" s="11">
        <f>IF(LEFT(I10,1)="D",0,1)</f>
        <v>1</v>
      </c>
      <c r="L15" s="11">
        <f>IF(LEFT(E11,1)="D",0,1)</f>
        <v>1</v>
      </c>
      <c r="M15" s="11">
        <f>IF(LEFT(I11,1)="D",0,1)</f>
        <v>1</v>
      </c>
      <c r="N15" s="11">
        <f>IF(LEFT(E12,1)="D",0,1)</f>
        <v>1</v>
      </c>
      <c r="O15" s="11">
        <f>IF(LEFT(I12,1)="D",0,1)</f>
        <v>1</v>
      </c>
      <c r="P15" s="11">
        <f>IF(LEFT(E13,1)="D",0,1)</f>
        <v>1</v>
      </c>
      <c r="Q15" s="11">
        <f>IF(LEFT(I13,1)="D",0,1)</f>
        <v>1</v>
      </c>
      <c r="S15" s="2">
        <f aca="true" t="shared" si="8" ref="S15:Z15">J$45*J15</f>
        <v>8</v>
      </c>
      <c r="T15" s="2">
        <f t="shared" si="8"/>
        <v>7</v>
      </c>
      <c r="U15" s="2">
        <f t="shared" si="8"/>
        <v>6</v>
      </c>
      <c r="V15" s="2">
        <f t="shared" si="8"/>
        <v>5</v>
      </c>
      <c r="W15" s="2">
        <f t="shared" si="8"/>
        <v>4</v>
      </c>
      <c r="X15" s="2">
        <f t="shared" si="8"/>
        <v>3</v>
      </c>
      <c r="Y15" s="2">
        <f t="shared" si="8"/>
        <v>2</v>
      </c>
      <c r="Z15" s="2">
        <f t="shared" si="8"/>
        <v>1</v>
      </c>
      <c r="AA15" s="1">
        <f>S15</f>
        <v>8</v>
      </c>
      <c r="AB15" s="1">
        <f aca="true" t="shared" si="9" ref="AB15:AH15">T15</f>
        <v>7</v>
      </c>
      <c r="AC15" s="1">
        <f t="shared" si="9"/>
        <v>6</v>
      </c>
      <c r="AD15" s="1">
        <f t="shared" si="9"/>
        <v>5</v>
      </c>
      <c r="AE15" s="1">
        <f t="shared" si="9"/>
        <v>4</v>
      </c>
      <c r="AF15" s="1">
        <f t="shared" si="9"/>
        <v>3</v>
      </c>
      <c r="AG15" s="1">
        <f t="shared" si="9"/>
        <v>2</v>
      </c>
      <c r="AH15" s="1">
        <f t="shared" si="9"/>
        <v>1</v>
      </c>
    </row>
    <row r="16" spans="1:25" ht="12.75">
      <c r="A16" s="279" t="s">
        <v>77</v>
      </c>
      <c r="B16" s="13">
        <v>1</v>
      </c>
      <c r="C16" s="14" t="str">
        <f>IF(ISNONTEXT(T16),"",T16)</f>
        <v>Gavin Showell</v>
      </c>
      <c r="D16" s="24">
        <v>8</v>
      </c>
      <c r="E16" s="32" t="s">
        <v>1656</v>
      </c>
      <c r="F16" s="13">
        <v>2</v>
      </c>
      <c r="G16" s="14" t="str">
        <f>IF(ISNONTEXT(X16),"",X16)</f>
        <v>James Dunford</v>
      </c>
      <c r="H16" s="24">
        <v>1</v>
      </c>
      <c r="I16" s="38" t="s">
        <v>1657</v>
      </c>
      <c r="J16" s="281">
        <f>IF(ISNUMBER(J20),J20,"")</f>
        <v>9</v>
      </c>
      <c r="K16" s="281">
        <f aca="true" t="shared" si="10" ref="K16:Q16">IF(ISNUMBER(K20),K20,"")</f>
        <v>5</v>
      </c>
      <c r="L16" s="281">
        <f t="shared" si="10"/>
      </c>
      <c r="M16" s="281">
        <f t="shared" si="10"/>
        <v>4</v>
      </c>
      <c r="N16" s="281">
        <f t="shared" si="10"/>
        <v>6</v>
      </c>
      <c r="O16" s="281">
        <f t="shared" si="10"/>
        <v>8</v>
      </c>
      <c r="P16" s="281">
        <f t="shared" si="10"/>
        <v>7</v>
      </c>
      <c r="Q16" s="281">
        <f t="shared" si="10"/>
        <v>10</v>
      </c>
      <c r="R16" s="2"/>
      <c r="S16" s="2">
        <f>D16</f>
        <v>8</v>
      </c>
      <c r="T16" s="1" t="str">
        <f>HLOOKUP(S16,Athletes,U16,FALSE)</f>
        <v>Gavin Showell</v>
      </c>
      <c r="U16" s="1">
        <f>R20</f>
        <v>17</v>
      </c>
      <c r="W16" s="2">
        <f>H16</f>
        <v>1</v>
      </c>
      <c r="X16" s="1" t="str">
        <f>HLOOKUP(W16,Athletes,Y16,FALSE)</f>
        <v>James Dunford</v>
      </c>
      <c r="Y16" s="1">
        <f>U16</f>
        <v>17</v>
      </c>
    </row>
    <row r="17" spans="1:25" ht="12.75">
      <c r="A17" s="280"/>
      <c r="B17" s="15">
        <v>3</v>
      </c>
      <c r="C17" s="16" t="str">
        <f>IF(ISNONTEXT(T17),"",T17)</f>
        <v>Joseph Routledge</v>
      </c>
      <c r="D17" s="25">
        <v>6</v>
      </c>
      <c r="E17" s="33" t="s">
        <v>1658</v>
      </c>
      <c r="F17" s="15">
        <v>4</v>
      </c>
      <c r="G17" s="16" t="str">
        <f>IF(ISNONTEXT(X17),"",X17)</f>
        <v>Dale Howlett</v>
      </c>
      <c r="H17" s="25">
        <v>7</v>
      </c>
      <c r="I17" s="39" t="s">
        <v>1659</v>
      </c>
      <c r="J17" s="281"/>
      <c r="K17" s="281"/>
      <c r="L17" s="281"/>
      <c r="M17" s="281"/>
      <c r="N17" s="281"/>
      <c r="O17" s="281"/>
      <c r="P17" s="281"/>
      <c r="Q17" s="281"/>
      <c r="R17" s="2"/>
      <c r="S17" s="2">
        <f>D17</f>
        <v>6</v>
      </c>
      <c r="T17" s="1" t="str">
        <f>HLOOKUP(S17,Athletes,U17,FALSE)</f>
        <v>Joseph Routledge</v>
      </c>
      <c r="U17" s="1">
        <f>R20</f>
        <v>17</v>
      </c>
      <c r="W17" s="2">
        <f>H17</f>
        <v>7</v>
      </c>
      <c r="X17" s="1" t="str">
        <f>HLOOKUP(W17,Athletes,Y17,FALSE)</f>
        <v>Dale Howlett</v>
      </c>
      <c r="Y17" s="1">
        <f>U17</f>
        <v>17</v>
      </c>
    </row>
    <row r="18" spans="1:25" ht="12.75">
      <c r="A18" s="280"/>
      <c r="B18" s="15">
        <v>5</v>
      </c>
      <c r="C18" s="16" t="str">
        <f>IF(ISNONTEXT(T18),"",T18)</f>
        <v>Glen Woodward</v>
      </c>
      <c r="D18" s="25">
        <v>55</v>
      </c>
      <c r="E18" s="33" t="s">
        <v>1659</v>
      </c>
      <c r="F18" s="15">
        <v>6</v>
      </c>
      <c r="G18" s="16" t="str">
        <f>IF(ISNONTEXT(X18),"",X18)</f>
        <v>Paul Smith</v>
      </c>
      <c r="H18" s="25">
        <v>2</v>
      </c>
      <c r="I18" s="39" t="s">
        <v>1660</v>
      </c>
      <c r="J18" s="281"/>
      <c r="K18" s="281"/>
      <c r="L18" s="281"/>
      <c r="M18" s="281"/>
      <c r="N18" s="281"/>
      <c r="O18" s="281"/>
      <c r="P18" s="281"/>
      <c r="Q18" s="281"/>
      <c r="R18" s="2"/>
      <c r="S18" s="2">
        <f>D18</f>
        <v>55</v>
      </c>
      <c r="T18" s="1" t="str">
        <f>HLOOKUP(S18,Athletes,U18,FALSE)</f>
        <v>Glen Woodward</v>
      </c>
      <c r="U18" s="1">
        <f>R20</f>
        <v>17</v>
      </c>
      <c r="W18" s="2">
        <f>H18</f>
        <v>2</v>
      </c>
      <c r="X18" s="1" t="str">
        <f>HLOOKUP(W18,Athletes,Y18,FALSE)</f>
        <v>Paul Smith</v>
      </c>
      <c r="Y18" s="1">
        <f>U18</f>
        <v>17</v>
      </c>
    </row>
    <row r="19" spans="1:25" ht="12.75">
      <c r="A19" s="98">
        <f>K72</f>
      </c>
      <c r="B19" s="17">
        <v>7</v>
      </c>
      <c r="C19" s="18" t="str">
        <f>IF(ISNONTEXT(T19),"",T19)</f>
        <v>Philip Nation</v>
      </c>
      <c r="D19" s="26">
        <v>4</v>
      </c>
      <c r="E19" s="34" t="s">
        <v>1661</v>
      </c>
      <c r="F19" s="17">
        <v>8</v>
      </c>
      <c r="G19" s="18">
        <f>IF(ISNONTEXT(X19),"",X19)</f>
      </c>
      <c r="H19" s="26"/>
      <c r="I19" s="40"/>
      <c r="J19" s="281"/>
      <c r="K19" s="281"/>
      <c r="L19" s="281"/>
      <c r="M19" s="281"/>
      <c r="N19" s="281"/>
      <c r="O19" s="281"/>
      <c r="P19" s="281"/>
      <c r="Q19" s="281"/>
      <c r="R19" s="2"/>
      <c r="S19" s="2">
        <f>D19</f>
        <v>4</v>
      </c>
      <c r="T19" s="1" t="str">
        <f>HLOOKUP(S19,Athletes,U19,FALSE)</f>
        <v>Philip Nation</v>
      </c>
      <c r="U19" s="1">
        <f>R20</f>
        <v>17</v>
      </c>
      <c r="W19" s="2">
        <f>H19</f>
        <v>0</v>
      </c>
      <c r="X19" s="1" t="e">
        <f>HLOOKUP(W19,Athletes,Y19,FALSE)</f>
        <v>#N/A</v>
      </c>
      <c r="Y19" s="1">
        <f>U19</f>
        <v>17</v>
      </c>
    </row>
    <row r="20" spans="1:34" ht="12.75" hidden="1">
      <c r="A20" s="208"/>
      <c r="B20" s="204"/>
      <c r="C20" s="171"/>
      <c r="D20" s="172"/>
      <c r="E20" s="173"/>
      <c r="F20" s="170"/>
      <c r="G20" s="171"/>
      <c r="H20" s="172"/>
      <c r="I20" s="174"/>
      <c r="J20" s="11">
        <f>HLOOKUP(J$40,$S20:$AH21,2,FALSE)</f>
        <v>9</v>
      </c>
      <c r="K20" s="11">
        <f>HLOOKUP(K$40,$S20:$AH21,2,FALSE)</f>
        <v>5</v>
      </c>
      <c r="L20" s="11" t="e">
        <f aca="true" t="shared" si="11" ref="L20:Q20">HLOOKUP(L$40,$S20:$AH21,2,FALSE)</f>
        <v>#N/A</v>
      </c>
      <c r="M20" s="11">
        <f t="shared" si="11"/>
        <v>4</v>
      </c>
      <c r="N20" s="11">
        <f t="shared" si="11"/>
        <v>6</v>
      </c>
      <c r="O20" s="11">
        <f t="shared" si="11"/>
        <v>8</v>
      </c>
      <c r="P20" s="11">
        <f t="shared" si="11"/>
        <v>7</v>
      </c>
      <c r="Q20" s="11">
        <f t="shared" si="11"/>
        <v>10</v>
      </c>
      <c r="R20" s="2">
        <v>17</v>
      </c>
      <c r="S20" s="2">
        <f>D16</f>
        <v>8</v>
      </c>
      <c r="T20" s="2">
        <f>H16</f>
        <v>1</v>
      </c>
      <c r="U20" s="2">
        <f>D17</f>
        <v>6</v>
      </c>
      <c r="V20" s="2">
        <f>H17</f>
        <v>7</v>
      </c>
      <c r="W20" s="2">
        <f>D18</f>
        <v>55</v>
      </c>
      <c r="X20" s="2">
        <f>H18</f>
        <v>2</v>
      </c>
      <c r="Y20" s="2">
        <f>D19</f>
        <v>4</v>
      </c>
      <c r="Z20" s="2">
        <f>H19</f>
        <v>0</v>
      </c>
      <c r="AA20" s="1">
        <f aca="true" t="shared" si="12" ref="AA20:AH20">HLOOKUP(S20,$J$40:$Y$41,2,FALSE)</f>
        <v>88</v>
      </c>
      <c r="AB20" s="1">
        <f t="shared" si="12"/>
        <v>11</v>
      </c>
      <c r="AC20" s="1">
        <f t="shared" si="12"/>
        <v>66</v>
      </c>
      <c r="AD20" s="1">
        <f t="shared" si="12"/>
        <v>77</v>
      </c>
      <c r="AE20" s="1">
        <f t="shared" si="12"/>
        <v>5</v>
      </c>
      <c r="AF20" s="1">
        <f t="shared" si="12"/>
        <v>22</v>
      </c>
      <c r="AG20" s="1">
        <f t="shared" si="12"/>
        <v>44</v>
      </c>
      <c r="AH20" s="1" t="e">
        <f t="shared" si="12"/>
        <v>#N/A</v>
      </c>
    </row>
    <row r="21" spans="1:34" ht="12.75" hidden="1">
      <c r="A21" s="207"/>
      <c r="B21" s="205"/>
      <c r="C21" s="201"/>
      <c r="D21" s="203"/>
      <c r="E21" s="36"/>
      <c r="F21" s="175"/>
      <c r="G21" s="202"/>
      <c r="H21" s="203"/>
      <c r="I21" s="42"/>
      <c r="J21" s="11">
        <f>IF(LEFT(E16,1)="D",0,1)</f>
        <v>1</v>
      </c>
      <c r="K21" s="11">
        <f>IF(LEFT(I16,1)="D",0,1)</f>
        <v>1</v>
      </c>
      <c r="L21" s="11">
        <f>IF(LEFT(E17,1)="D",0,1)</f>
        <v>1</v>
      </c>
      <c r="M21" s="11">
        <f>IF(LEFT(I17,1)="D",0,1)</f>
        <v>1</v>
      </c>
      <c r="N21" s="11">
        <f>IF(LEFT(E18,1)="D",0,1)</f>
        <v>1</v>
      </c>
      <c r="O21" s="11">
        <f>IF(LEFT(I18,1)="D",0,1)</f>
        <v>1</v>
      </c>
      <c r="P21" s="11">
        <f>IF(LEFT(E19,1)="D",0,1)</f>
        <v>1</v>
      </c>
      <c r="Q21" s="11">
        <f>IF(LEFT(I19,1)="D",0,1)</f>
        <v>1</v>
      </c>
      <c r="S21" s="2">
        <f aca="true" t="shared" si="13" ref="S21:Z21">J$44*J21</f>
        <v>10</v>
      </c>
      <c r="T21" s="2">
        <f t="shared" si="13"/>
        <v>9</v>
      </c>
      <c r="U21" s="2">
        <f t="shared" si="13"/>
        <v>8</v>
      </c>
      <c r="V21" s="2">
        <f t="shared" si="13"/>
        <v>7</v>
      </c>
      <c r="W21" s="2">
        <f t="shared" si="13"/>
        <v>6</v>
      </c>
      <c r="X21" s="2">
        <f t="shared" si="13"/>
        <v>5</v>
      </c>
      <c r="Y21" s="2">
        <f t="shared" si="13"/>
        <v>4</v>
      </c>
      <c r="Z21" s="2">
        <f t="shared" si="13"/>
        <v>3</v>
      </c>
      <c r="AA21" s="1">
        <f>S21</f>
        <v>10</v>
      </c>
      <c r="AB21" s="1">
        <f aca="true" t="shared" si="14" ref="AB21:AH21">T21</f>
        <v>9</v>
      </c>
      <c r="AC21" s="1">
        <f t="shared" si="14"/>
        <v>8</v>
      </c>
      <c r="AD21" s="1">
        <f t="shared" si="14"/>
        <v>7</v>
      </c>
      <c r="AE21" s="1">
        <f t="shared" si="14"/>
        <v>6</v>
      </c>
      <c r="AF21" s="1">
        <f t="shared" si="14"/>
        <v>5</v>
      </c>
      <c r="AG21" s="1">
        <f t="shared" si="14"/>
        <v>4</v>
      </c>
      <c r="AH21" s="1">
        <f t="shared" si="14"/>
        <v>3</v>
      </c>
    </row>
    <row r="22" spans="1:25" ht="12.75">
      <c r="A22" s="279" t="s">
        <v>78</v>
      </c>
      <c r="B22" s="13">
        <v>1</v>
      </c>
      <c r="C22" s="14" t="str">
        <f>IF(ISNONTEXT(T22),"",T22)</f>
        <v>Paul Stone</v>
      </c>
      <c r="D22" s="24">
        <v>77</v>
      </c>
      <c r="E22" s="32" t="s">
        <v>1660</v>
      </c>
      <c r="F22" s="13">
        <v>2</v>
      </c>
      <c r="G22" s="14" t="str">
        <f>IF(ISNONTEXT(X22),"",X22)</f>
        <v>Stephen Lisgo</v>
      </c>
      <c r="H22" s="24">
        <v>66</v>
      </c>
      <c r="I22" s="38" t="s">
        <v>1662</v>
      </c>
      <c r="J22" s="281">
        <f>IF(ISNUMBER(J26),J26,"")</f>
        <v>5</v>
      </c>
      <c r="K22" s="281">
        <f aca="true" t="shared" si="15" ref="K22:Q22">IF(ISNUMBER(K26),K26,"")</f>
        <v>6</v>
      </c>
      <c r="L22" s="281">
        <f t="shared" si="15"/>
      </c>
      <c r="M22" s="281">
        <f t="shared" si="15"/>
        <v>3</v>
      </c>
      <c r="N22" s="281">
        <f t="shared" si="15"/>
        <v>4</v>
      </c>
      <c r="O22" s="281">
        <f t="shared" si="15"/>
        <v>7</v>
      </c>
      <c r="P22" s="281">
        <f t="shared" si="15"/>
        <v>8</v>
      </c>
      <c r="Q22" s="281">
        <f t="shared" si="15"/>
      </c>
      <c r="R22" s="2"/>
      <c r="S22" s="2">
        <f>D22</f>
        <v>77</v>
      </c>
      <c r="T22" s="1" t="str">
        <f>HLOOKUP(S22,Athletes,U22,FALSE)</f>
        <v>Paul Stone</v>
      </c>
      <c r="U22" s="1">
        <f>R26</f>
        <v>17</v>
      </c>
      <c r="W22" s="2">
        <f>H22</f>
        <v>66</v>
      </c>
      <c r="X22" s="1" t="str">
        <f>HLOOKUP(W22,Athletes,Y22,FALSE)</f>
        <v>Stephen Lisgo</v>
      </c>
      <c r="Y22" s="1">
        <f>U22</f>
        <v>17</v>
      </c>
    </row>
    <row r="23" spans="1:25" ht="12.75">
      <c r="A23" s="280"/>
      <c r="B23" s="15">
        <v>3</v>
      </c>
      <c r="C23" s="16" t="str">
        <f>IF(ISNONTEXT(T23),"",T23)</f>
        <v>Jonathan Dumelow</v>
      </c>
      <c r="D23" s="25">
        <v>22</v>
      </c>
      <c r="E23" s="33" t="s">
        <v>1662</v>
      </c>
      <c r="F23" s="15">
        <v>4</v>
      </c>
      <c r="G23" s="16" t="str">
        <f>IF(ISNONTEXT(X23),"",X23)</f>
        <v>William Dunford</v>
      </c>
      <c r="H23" s="25">
        <v>11</v>
      </c>
      <c r="I23" s="39" t="s">
        <v>1663</v>
      </c>
      <c r="J23" s="281"/>
      <c r="K23" s="281"/>
      <c r="L23" s="281"/>
      <c r="M23" s="281"/>
      <c r="N23" s="281"/>
      <c r="O23" s="281"/>
      <c r="P23" s="281"/>
      <c r="Q23" s="281"/>
      <c r="R23" s="2"/>
      <c r="S23" s="2">
        <f>D23</f>
        <v>22</v>
      </c>
      <c r="T23" s="1" t="str">
        <f>HLOOKUP(S23,Athletes,U23,FALSE)</f>
        <v>Jonathan Dumelow</v>
      </c>
      <c r="U23" s="1">
        <f>R26</f>
        <v>17</v>
      </c>
      <c r="W23" s="2">
        <f>H23</f>
        <v>11</v>
      </c>
      <c r="X23" s="1" t="str">
        <f>HLOOKUP(W23,Athletes,Y23,FALSE)</f>
        <v>William Dunford</v>
      </c>
      <c r="Y23" s="1">
        <f>U23</f>
        <v>17</v>
      </c>
    </row>
    <row r="24" spans="1:25" ht="12.75">
      <c r="A24" s="280"/>
      <c r="B24" s="15">
        <v>5</v>
      </c>
      <c r="C24" s="16" t="str">
        <f>IF(ISNONTEXT(T24),"",T24)</f>
        <v>Paramjit Gill</v>
      </c>
      <c r="D24" s="25">
        <v>5</v>
      </c>
      <c r="E24" s="33" t="s">
        <v>1664</v>
      </c>
      <c r="F24" s="15">
        <v>6</v>
      </c>
      <c r="G24" s="16" t="str">
        <f>IF(ISNONTEXT(X24),"",X24)</f>
        <v>Stephen Perry</v>
      </c>
      <c r="H24" s="25">
        <v>44</v>
      </c>
      <c r="I24" s="39" t="s">
        <v>1665</v>
      </c>
      <c r="J24" s="281"/>
      <c r="K24" s="281"/>
      <c r="L24" s="281"/>
      <c r="M24" s="281"/>
      <c r="N24" s="281"/>
      <c r="O24" s="281"/>
      <c r="P24" s="281"/>
      <c r="Q24" s="281"/>
      <c r="R24" s="2"/>
      <c r="S24" s="2">
        <f>D24</f>
        <v>5</v>
      </c>
      <c r="T24" s="1" t="str">
        <f>HLOOKUP(S24,Athletes,U24,FALSE)</f>
        <v>Paramjit Gill</v>
      </c>
      <c r="U24" s="1">
        <f>R26</f>
        <v>17</v>
      </c>
      <c r="W24" s="2">
        <f>H24</f>
        <v>44</v>
      </c>
      <c r="X24" s="1" t="str">
        <f>HLOOKUP(W24,Athletes,Y24,FALSE)</f>
        <v>Stephen Perry</v>
      </c>
      <c r="Y24" s="1">
        <f>U24</f>
        <v>17</v>
      </c>
    </row>
    <row r="25" spans="1:25" ht="12.75">
      <c r="A25" s="98">
        <f>K78</f>
      </c>
      <c r="B25" s="17">
        <v>7</v>
      </c>
      <c r="C25" s="18">
        <f>IF(ISNONTEXT(T25),"",T25)</f>
      </c>
      <c r="D25" s="26"/>
      <c r="E25" s="34"/>
      <c r="F25" s="17">
        <v>8</v>
      </c>
      <c r="G25" s="18">
        <f>IF(ISNONTEXT(X25),"",X25)</f>
      </c>
      <c r="H25" s="26"/>
      <c r="I25" s="40"/>
      <c r="J25" s="281"/>
      <c r="K25" s="281"/>
      <c r="L25" s="281"/>
      <c r="M25" s="281"/>
      <c r="N25" s="281"/>
      <c r="O25" s="281"/>
      <c r="P25" s="281"/>
      <c r="Q25" s="281"/>
      <c r="R25" s="2"/>
      <c r="S25" s="2">
        <f>D25</f>
        <v>0</v>
      </c>
      <c r="T25" s="1" t="e">
        <f>HLOOKUP(S25,Athletes,U25,FALSE)</f>
        <v>#N/A</v>
      </c>
      <c r="U25" s="1">
        <f>R26</f>
        <v>17</v>
      </c>
      <c r="W25" s="2">
        <f>H25</f>
        <v>0</v>
      </c>
      <c r="X25" s="1" t="e">
        <f>HLOOKUP(W25,Athletes,Y25,FALSE)</f>
        <v>#N/A</v>
      </c>
      <c r="Y25" s="1">
        <f>U25</f>
        <v>17</v>
      </c>
    </row>
    <row r="26" spans="1:34" ht="12.75" hidden="1">
      <c r="A26" s="206"/>
      <c r="B26" s="103"/>
      <c r="C26" s="20">
        <f>IF(ISNONTEXT(T26),"",T26)</f>
      </c>
      <c r="D26" s="28"/>
      <c r="E26" s="35"/>
      <c r="F26" s="19"/>
      <c r="G26" s="20">
        <f>IF(ISNONTEXT(X26),"",X26)</f>
      </c>
      <c r="H26" s="28"/>
      <c r="I26" s="41"/>
      <c r="J26" s="11">
        <f aca="true" t="shared" si="16" ref="J26:Q26">HLOOKUP(J$41,$S26:$AH27,2,FALSE)</f>
        <v>5</v>
      </c>
      <c r="K26" s="11">
        <f t="shared" si="16"/>
        <v>6</v>
      </c>
      <c r="L26" s="11" t="e">
        <f t="shared" si="16"/>
        <v>#N/A</v>
      </c>
      <c r="M26" s="11">
        <f t="shared" si="16"/>
        <v>3</v>
      </c>
      <c r="N26" s="11">
        <f t="shared" si="16"/>
        <v>4</v>
      </c>
      <c r="O26" s="11">
        <f t="shared" si="16"/>
        <v>7</v>
      </c>
      <c r="P26" s="11">
        <f t="shared" si="16"/>
        <v>8</v>
      </c>
      <c r="Q26" s="11" t="e">
        <f t="shared" si="16"/>
        <v>#N/A</v>
      </c>
      <c r="R26" s="2">
        <v>17</v>
      </c>
      <c r="S26" s="2">
        <f>D22</f>
        <v>77</v>
      </c>
      <c r="T26" s="2">
        <f>H22</f>
        <v>66</v>
      </c>
      <c r="U26" s="2">
        <f>D23</f>
        <v>22</v>
      </c>
      <c r="V26" s="2">
        <f>H23</f>
        <v>11</v>
      </c>
      <c r="W26" s="2">
        <f>D24</f>
        <v>5</v>
      </c>
      <c r="X26" s="2">
        <f>H24</f>
        <v>44</v>
      </c>
      <c r="Y26" s="2">
        <f>D25</f>
        <v>0</v>
      </c>
      <c r="Z26" s="2">
        <f>H25</f>
        <v>0</v>
      </c>
      <c r="AA26" s="1">
        <f aca="true" t="shared" si="17" ref="AA26:AH26">HLOOKUP(S26,$J$40:$Y$41,2,FALSE)</f>
        <v>7</v>
      </c>
      <c r="AB26" s="1">
        <f t="shared" si="17"/>
        <v>6</v>
      </c>
      <c r="AC26" s="1">
        <f t="shared" si="17"/>
        <v>2</v>
      </c>
      <c r="AD26" s="1">
        <f t="shared" si="17"/>
        <v>1</v>
      </c>
      <c r="AE26" s="1">
        <f t="shared" si="17"/>
        <v>55</v>
      </c>
      <c r="AF26" s="1">
        <f t="shared" si="17"/>
        <v>4</v>
      </c>
      <c r="AG26" s="1" t="e">
        <f t="shared" si="17"/>
        <v>#N/A</v>
      </c>
      <c r="AH26" s="1" t="e">
        <f t="shared" si="17"/>
        <v>#N/A</v>
      </c>
    </row>
    <row r="27" spans="1:34" ht="12.75" hidden="1">
      <c r="A27" s="208"/>
      <c r="B27" s="104"/>
      <c r="C27" s="22"/>
      <c r="D27" s="29"/>
      <c r="E27" s="36"/>
      <c r="F27" s="21"/>
      <c r="G27" s="22"/>
      <c r="H27" s="29"/>
      <c r="I27" s="42"/>
      <c r="J27" s="11">
        <f>IF(LEFT(E22,1)="D",0,1)</f>
        <v>1</v>
      </c>
      <c r="K27" s="11">
        <f>IF(LEFT(I22,1)="D",0,1)</f>
        <v>1</v>
      </c>
      <c r="L27" s="11">
        <f>IF(LEFT(E23,1)="D",0,1)</f>
        <v>1</v>
      </c>
      <c r="M27" s="11">
        <f>IF(LEFT(I23,1)="D",0,1)</f>
        <v>1</v>
      </c>
      <c r="N27" s="11">
        <f>IF(LEFT(E24,1)="D",0,1)</f>
        <v>1</v>
      </c>
      <c r="O27" s="11">
        <f>IF(LEFT(I24,1)="D",0,1)</f>
        <v>1</v>
      </c>
      <c r="P27" s="11">
        <f>IF(LEFT(E25,1)="D",0,1)</f>
        <v>1</v>
      </c>
      <c r="Q27" s="11">
        <f>IF(LEFT(I25,1)="D",0,1)</f>
        <v>1</v>
      </c>
      <c r="S27" s="2">
        <f aca="true" t="shared" si="18" ref="S27:Z27">J$45*J27</f>
        <v>8</v>
      </c>
      <c r="T27" s="2">
        <f t="shared" si="18"/>
        <v>7</v>
      </c>
      <c r="U27" s="2">
        <f t="shared" si="18"/>
        <v>6</v>
      </c>
      <c r="V27" s="2">
        <f t="shared" si="18"/>
        <v>5</v>
      </c>
      <c r="W27" s="2">
        <f t="shared" si="18"/>
        <v>4</v>
      </c>
      <c r="X27" s="2">
        <f t="shared" si="18"/>
        <v>3</v>
      </c>
      <c r="Y27" s="2">
        <f t="shared" si="18"/>
        <v>2</v>
      </c>
      <c r="Z27" s="2">
        <f t="shared" si="18"/>
        <v>1</v>
      </c>
      <c r="AA27" s="1">
        <f>S27</f>
        <v>8</v>
      </c>
      <c r="AB27" s="1">
        <f aca="true" t="shared" si="19" ref="AB27:AH27">T27</f>
        <v>7</v>
      </c>
      <c r="AC27" s="1">
        <f t="shared" si="19"/>
        <v>6</v>
      </c>
      <c r="AD27" s="1">
        <f t="shared" si="19"/>
        <v>5</v>
      </c>
      <c r="AE27" s="1">
        <f t="shared" si="19"/>
        <v>4</v>
      </c>
      <c r="AF27" s="1">
        <f t="shared" si="19"/>
        <v>3</v>
      </c>
      <c r="AG27" s="1">
        <f t="shared" si="19"/>
        <v>2</v>
      </c>
      <c r="AH27" s="1">
        <f t="shared" si="19"/>
        <v>1</v>
      </c>
    </row>
    <row r="28" spans="1:25" ht="12.75">
      <c r="A28" s="279" t="s">
        <v>79</v>
      </c>
      <c r="B28" s="13">
        <v>1</v>
      </c>
      <c r="C28" s="14" t="str">
        <f>IF(ISNONTEXT(T28),"",T28)</f>
        <v>James Dunford</v>
      </c>
      <c r="D28" s="24">
        <v>1</v>
      </c>
      <c r="E28" s="32" t="s">
        <v>1562</v>
      </c>
      <c r="F28" s="13">
        <v>2</v>
      </c>
      <c r="G28" s="14" t="str">
        <f>IF(ISNONTEXT(X28),"",X28)</f>
        <v>Alexander Widgery</v>
      </c>
      <c r="H28" s="24">
        <v>33</v>
      </c>
      <c r="I28" s="38" t="s">
        <v>1566</v>
      </c>
      <c r="J28" s="281">
        <f>IF(ISNUMBER(J32),J32,"")</f>
        <v>10</v>
      </c>
      <c r="K28" s="281">
        <f aca="true" t="shared" si="20" ref="K28:Q28">IF(ISNUMBER(K32),K32,"")</f>
        <v>7</v>
      </c>
      <c r="L28" s="281">
        <f t="shared" si="20"/>
        <v>9</v>
      </c>
      <c r="M28" s="281">
        <f t="shared" si="20"/>
        <v>5</v>
      </c>
      <c r="N28" s="281">
        <f t="shared" si="20"/>
        <v>4</v>
      </c>
      <c r="O28" s="281">
        <f t="shared" si="20"/>
        <v>6</v>
      </c>
      <c r="P28" s="281">
        <f t="shared" si="20"/>
        <v>8</v>
      </c>
      <c r="Q28" s="281">
        <f t="shared" si="20"/>
        <v>3</v>
      </c>
      <c r="R28" s="2"/>
      <c r="S28" s="2">
        <f>D28</f>
        <v>1</v>
      </c>
      <c r="T28" s="1" t="str">
        <f>HLOOKUP(S28,Athletes,U28,FALSE)</f>
        <v>James Dunford</v>
      </c>
      <c r="U28" s="1">
        <f>R32</f>
        <v>14</v>
      </c>
      <c r="W28" s="2">
        <f>H28</f>
        <v>33</v>
      </c>
      <c r="X28" s="1" t="str">
        <f>HLOOKUP(W28,Athletes,Y28,FALSE)</f>
        <v>Alexander Widgery</v>
      </c>
      <c r="Y28" s="1">
        <f>U28</f>
        <v>14</v>
      </c>
    </row>
    <row r="29" spans="1:25" ht="12.75">
      <c r="A29" s="280"/>
      <c r="B29" s="15">
        <v>3</v>
      </c>
      <c r="C29" s="16" t="str">
        <f>IF(ISNONTEXT(T29),"",T29)</f>
        <v>Winston Rose</v>
      </c>
      <c r="D29" s="25">
        <v>77</v>
      </c>
      <c r="E29" s="33" t="s">
        <v>1563</v>
      </c>
      <c r="F29" s="15">
        <v>4</v>
      </c>
      <c r="G29" s="16" t="str">
        <f>IF(ISNONTEXT(X29),"",X29)</f>
        <v>Jack Poxon</v>
      </c>
      <c r="H29" s="25">
        <v>2</v>
      </c>
      <c r="I29" s="39" t="s">
        <v>1567</v>
      </c>
      <c r="J29" s="281"/>
      <c r="K29" s="281"/>
      <c r="L29" s="281"/>
      <c r="M29" s="281"/>
      <c r="N29" s="281"/>
      <c r="O29" s="281"/>
      <c r="P29" s="281"/>
      <c r="Q29" s="281"/>
      <c r="R29" s="2"/>
      <c r="S29" s="2">
        <f>D29</f>
        <v>77</v>
      </c>
      <c r="T29" s="1" t="str">
        <f>HLOOKUP(S29,Athletes,U29,FALSE)</f>
        <v>Winston Rose</v>
      </c>
      <c r="U29" s="1">
        <f>R32</f>
        <v>14</v>
      </c>
      <c r="W29" s="2">
        <f>H29</f>
        <v>2</v>
      </c>
      <c r="X29" s="1" t="str">
        <f>HLOOKUP(W29,Athletes,Y29,FALSE)</f>
        <v>Jack Poxon</v>
      </c>
      <c r="Y29" s="1">
        <f>U29</f>
        <v>14</v>
      </c>
    </row>
    <row r="30" spans="1:25" ht="12.75">
      <c r="A30" s="280"/>
      <c r="B30" s="15">
        <v>5</v>
      </c>
      <c r="C30" s="16" t="str">
        <f>IF(ISNONTEXT(T30),"",T30)</f>
        <v>Joseph Routledge</v>
      </c>
      <c r="D30" s="25">
        <v>6</v>
      </c>
      <c r="E30" s="33" t="s">
        <v>1564</v>
      </c>
      <c r="F30" s="15">
        <v>6</v>
      </c>
      <c r="G30" s="16" t="str">
        <f>IF(ISNONTEXT(X30),"",X30)</f>
        <v>Simon Warwick</v>
      </c>
      <c r="H30" s="25">
        <v>44</v>
      </c>
      <c r="I30" s="39" t="s">
        <v>1568</v>
      </c>
      <c r="J30" s="281"/>
      <c r="K30" s="281"/>
      <c r="L30" s="281"/>
      <c r="M30" s="281"/>
      <c r="N30" s="281"/>
      <c r="O30" s="281"/>
      <c r="P30" s="281"/>
      <c r="Q30" s="281"/>
      <c r="R30" s="2"/>
      <c r="S30" s="2">
        <f>D30</f>
        <v>6</v>
      </c>
      <c r="T30" s="1" t="str">
        <f>HLOOKUP(S30,Athletes,U30,FALSE)</f>
        <v>Joseph Routledge</v>
      </c>
      <c r="U30" s="1">
        <f>R32</f>
        <v>14</v>
      </c>
      <c r="W30" s="2">
        <f>H30</f>
        <v>44</v>
      </c>
      <c r="X30" s="1" t="str">
        <f>HLOOKUP(W30,Athletes,Y30,FALSE)</f>
        <v>Simon Warwick</v>
      </c>
      <c r="Y30" s="1">
        <f>U30</f>
        <v>14</v>
      </c>
    </row>
    <row r="31" spans="1:25" ht="12.75">
      <c r="A31" s="98">
        <f>K84</f>
      </c>
      <c r="B31" s="17">
        <v>7</v>
      </c>
      <c r="C31" s="18" t="str">
        <f>IF(ISNONTEXT(T31),"",T31)</f>
        <v>Paramjit Gill</v>
      </c>
      <c r="D31" s="26">
        <v>5</v>
      </c>
      <c r="E31" s="34" t="s">
        <v>1565</v>
      </c>
      <c r="F31" s="17">
        <v>8</v>
      </c>
      <c r="G31" s="18" t="str">
        <f>IF(ISNONTEXT(X31),"",X31)</f>
        <v>Gavin Showell</v>
      </c>
      <c r="H31" s="26">
        <v>8</v>
      </c>
      <c r="I31" s="40" t="s">
        <v>1569</v>
      </c>
      <c r="J31" s="281"/>
      <c r="K31" s="281"/>
      <c r="L31" s="281"/>
      <c r="M31" s="281"/>
      <c r="N31" s="281"/>
      <c r="O31" s="281"/>
      <c r="P31" s="281"/>
      <c r="Q31" s="281"/>
      <c r="R31" s="2"/>
      <c r="S31" s="2">
        <f>D31</f>
        <v>5</v>
      </c>
      <c r="T31" s="1" t="str">
        <f>HLOOKUP(S31,Athletes,U31,FALSE)</f>
        <v>Paramjit Gill</v>
      </c>
      <c r="U31" s="1">
        <f>R32</f>
        <v>14</v>
      </c>
      <c r="W31" s="2">
        <f>H31</f>
        <v>8</v>
      </c>
      <c r="X31" s="1" t="str">
        <f>HLOOKUP(W31,Athletes,Y31,FALSE)</f>
        <v>Gavin Showell</v>
      </c>
      <c r="Y31" s="1">
        <f>U31</f>
        <v>14</v>
      </c>
    </row>
    <row r="32" spans="1:34" ht="12.75" hidden="1">
      <c r="A32" s="208"/>
      <c r="B32" s="204"/>
      <c r="C32" s="171"/>
      <c r="D32" s="172"/>
      <c r="E32" s="173"/>
      <c r="F32" s="170"/>
      <c r="G32" s="171"/>
      <c r="H32" s="172"/>
      <c r="I32" s="174"/>
      <c r="J32" s="11">
        <f>HLOOKUP(J$40,$S32:$AH33,2,FALSE)</f>
        <v>10</v>
      </c>
      <c r="K32" s="11">
        <f>HLOOKUP(K$40,$S32:$AH33,2,FALSE)</f>
        <v>7</v>
      </c>
      <c r="L32" s="11">
        <f aca="true" t="shared" si="21" ref="L32:Q32">HLOOKUP(L$40,$S32:$AH33,2,FALSE)</f>
        <v>9</v>
      </c>
      <c r="M32" s="11">
        <f t="shared" si="21"/>
        <v>5</v>
      </c>
      <c r="N32" s="11">
        <f t="shared" si="21"/>
        <v>4</v>
      </c>
      <c r="O32" s="11">
        <f t="shared" si="21"/>
        <v>6</v>
      </c>
      <c r="P32" s="11">
        <f t="shared" si="21"/>
        <v>8</v>
      </c>
      <c r="Q32" s="11">
        <f t="shared" si="21"/>
        <v>3</v>
      </c>
      <c r="R32" s="2">
        <v>14</v>
      </c>
      <c r="S32" s="2">
        <f>D28</f>
        <v>1</v>
      </c>
      <c r="T32" s="2">
        <f>H28</f>
        <v>33</v>
      </c>
      <c r="U32" s="2">
        <f>D29</f>
        <v>77</v>
      </c>
      <c r="V32" s="2">
        <f>H29</f>
        <v>2</v>
      </c>
      <c r="W32" s="2">
        <f>D30</f>
        <v>6</v>
      </c>
      <c r="X32" s="2">
        <f>H30</f>
        <v>44</v>
      </c>
      <c r="Y32" s="2">
        <f>D31</f>
        <v>5</v>
      </c>
      <c r="Z32" s="2">
        <f>H31</f>
        <v>8</v>
      </c>
      <c r="AA32" s="1">
        <f aca="true" t="shared" si="22" ref="AA32:AH32">HLOOKUP(S32,$J$40:$Y$41,2,FALSE)</f>
        <v>11</v>
      </c>
      <c r="AB32" s="1">
        <f t="shared" si="22"/>
        <v>3</v>
      </c>
      <c r="AC32" s="1">
        <f t="shared" si="22"/>
        <v>7</v>
      </c>
      <c r="AD32" s="1">
        <f t="shared" si="22"/>
        <v>22</v>
      </c>
      <c r="AE32" s="1">
        <f t="shared" si="22"/>
        <v>66</v>
      </c>
      <c r="AF32" s="1">
        <f t="shared" si="22"/>
        <v>4</v>
      </c>
      <c r="AG32" s="1">
        <f t="shared" si="22"/>
        <v>55</v>
      </c>
      <c r="AH32" s="1">
        <f t="shared" si="22"/>
        <v>88</v>
      </c>
    </row>
    <row r="33" spans="1:34" ht="12.75" hidden="1">
      <c r="A33" s="207"/>
      <c r="B33" s="205"/>
      <c r="C33" s="201"/>
      <c r="D33" s="203"/>
      <c r="E33" s="36"/>
      <c r="F33" s="175"/>
      <c r="G33" s="202"/>
      <c r="H33" s="203"/>
      <c r="I33" s="42"/>
      <c r="J33" s="11">
        <f>IF(LEFT(E28,1)="D",0,1)</f>
        <v>1</v>
      </c>
      <c r="K33" s="11">
        <f>IF(LEFT(I28,1)="D",0,1)</f>
        <v>1</v>
      </c>
      <c r="L33" s="11">
        <f>IF(LEFT(E29,1)="D",0,1)</f>
        <v>1</v>
      </c>
      <c r="M33" s="11">
        <f>IF(LEFT(I29,1)="D",0,1)</f>
        <v>1</v>
      </c>
      <c r="N33" s="11">
        <f>IF(LEFT(E30,1)="D",0,1)</f>
        <v>1</v>
      </c>
      <c r="O33" s="11">
        <f>IF(LEFT(I30,1)="D",0,1)</f>
        <v>1</v>
      </c>
      <c r="P33" s="11">
        <f>IF(LEFT(E31,1)="D",0,1)</f>
        <v>1</v>
      </c>
      <c r="Q33" s="11">
        <f>IF(LEFT(I31,1)="D",0,1)</f>
        <v>1</v>
      </c>
      <c r="S33" s="2">
        <f aca="true" t="shared" si="23" ref="S33:Z33">J$44*J33</f>
        <v>10</v>
      </c>
      <c r="T33" s="2">
        <f t="shared" si="23"/>
        <v>9</v>
      </c>
      <c r="U33" s="2">
        <f t="shared" si="23"/>
        <v>8</v>
      </c>
      <c r="V33" s="2">
        <f t="shared" si="23"/>
        <v>7</v>
      </c>
      <c r="W33" s="2">
        <f t="shared" si="23"/>
        <v>6</v>
      </c>
      <c r="X33" s="2">
        <f t="shared" si="23"/>
        <v>5</v>
      </c>
      <c r="Y33" s="2">
        <f t="shared" si="23"/>
        <v>4</v>
      </c>
      <c r="Z33" s="2">
        <f t="shared" si="23"/>
        <v>3</v>
      </c>
      <c r="AA33" s="1">
        <f>S33</f>
        <v>10</v>
      </c>
      <c r="AB33" s="1">
        <f aca="true" t="shared" si="24" ref="AB33:AH33">T33</f>
        <v>9</v>
      </c>
      <c r="AC33" s="1">
        <f t="shared" si="24"/>
        <v>8</v>
      </c>
      <c r="AD33" s="1">
        <f t="shared" si="24"/>
        <v>7</v>
      </c>
      <c r="AE33" s="1">
        <f t="shared" si="24"/>
        <v>6</v>
      </c>
      <c r="AF33" s="1">
        <f t="shared" si="24"/>
        <v>5</v>
      </c>
      <c r="AG33" s="1">
        <f t="shared" si="24"/>
        <v>4</v>
      </c>
      <c r="AH33" s="1">
        <f t="shared" si="24"/>
        <v>3</v>
      </c>
    </row>
    <row r="34" spans="1:25" ht="12.75">
      <c r="A34" s="279" t="s">
        <v>80</v>
      </c>
      <c r="B34" s="15">
        <v>1</v>
      </c>
      <c r="C34" s="16" t="str">
        <f>IF(ISNONTEXT(T34),"",T34)</f>
        <v>David Staley</v>
      </c>
      <c r="D34" s="25">
        <v>22</v>
      </c>
      <c r="E34" s="33" t="s">
        <v>1570</v>
      </c>
      <c r="F34" s="15">
        <v>2</v>
      </c>
      <c r="G34" s="16" t="str">
        <f>IF(ISNONTEXT(X34),"",X34)</f>
        <v>Daniel Nash</v>
      </c>
      <c r="H34" s="25">
        <v>3</v>
      </c>
      <c r="I34" s="39" t="s">
        <v>1574</v>
      </c>
      <c r="J34" s="281">
        <f>IF(ISNUMBER(J38),J38,"")</f>
        <v>6</v>
      </c>
      <c r="K34" s="281">
        <f aca="true" t="shared" si="25" ref="K34:Q34">IF(ISNUMBER(K38),K38,"")</f>
        <v>8</v>
      </c>
      <c r="L34" s="281">
        <f t="shared" si="25"/>
        <v>7</v>
      </c>
      <c r="M34" s="281">
        <f t="shared" si="25"/>
        <v>1</v>
      </c>
      <c r="N34" s="281">
        <f t="shared" si="25"/>
        <v>2</v>
      </c>
      <c r="O34" s="281">
        <f t="shared" si="25"/>
        <v>5</v>
      </c>
      <c r="P34" s="281">
        <f t="shared" si="25"/>
        <v>4</v>
      </c>
      <c r="Q34" s="281">
        <f t="shared" si="25"/>
        <v>3</v>
      </c>
      <c r="R34" s="2"/>
      <c r="S34" s="2">
        <f>D34</f>
        <v>22</v>
      </c>
      <c r="T34" s="1" t="str">
        <f>HLOOKUP(S34,Athletes,U34,FALSE)</f>
        <v>David Staley</v>
      </c>
      <c r="U34" s="1">
        <f>R38</f>
        <v>14</v>
      </c>
      <c r="W34" s="2">
        <f>H34</f>
        <v>3</v>
      </c>
      <c r="X34" s="1" t="str">
        <f>HLOOKUP(W34,Athletes,Y34,FALSE)</f>
        <v>Daniel Nash</v>
      </c>
      <c r="Y34" s="1">
        <f>U34</f>
        <v>14</v>
      </c>
    </row>
    <row r="35" spans="1:25" ht="12.75">
      <c r="A35" s="280"/>
      <c r="B35" s="15">
        <v>3</v>
      </c>
      <c r="C35" s="16" t="str">
        <f>IF(ISNONTEXT(T35),"",T35)</f>
        <v>Dan Plank</v>
      </c>
      <c r="D35" s="25">
        <v>11</v>
      </c>
      <c r="E35" s="33" t="s">
        <v>1571</v>
      </c>
      <c r="F35" s="15">
        <v>4</v>
      </c>
      <c r="G35" s="16" t="str">
        <f>IF(ISNONTEXT(X35),"",X35)</f>
        <v>Martin White</v>
      </c>
      <c r="H35" s="25">
        <v>66</v>
      </c>
      <c r="I35" s="39" t="s">
        <v>1575</v>
      </c>
      <c r="J35" s="281"/>
      <c r="K35" s="281"/>
      <c r="L35" s="281"/>
      <c r="M35" s="281"/>
      <c r="N35" s="281"/>
      <c r="O35" s="281"/>
      <c r="P35" s="281"/>
      <c r="Q35" s="281"/>
      <c r="R35" s="2"/>
      <c r="S35" s="2">
        <f>D35</f>
        <v>11</v>
      </c>
      <c r="T35" s="1" t="str">
        <f>HLOOKUP(S35,Athletes,U35,FALSE)</f>
        <v>Dan Plank</v>
      </c>
      <c r="U35" s="1">
        <f>R38</f>
        <v>14</v>
      </c>
      <c r="W35" s="2">
        <f>H35</f>
        <v>66</v>
      </c>
      <c r="X35" s="1" t="str">
        <f>HLOOKUP(W35,Athletes,Y35,FALSE)</f>
        <v>Martin White</v>
      </c>
      <c r="Y35" s="1">
        <f>U35</f>
        <v>14</v>
      </c>
    </row>
    <row r="36" spans="1:25" ht="12.75">
      <c r="A36" s="280"/>
      <c r="B36" s="15">
        <v>5</v>
      </c>
      <c r="C36" s="16" t="str">
        <f>IF(ISNONTEXT(T36),"",T36)</f>
        <v>Christopher Osborne</v>
      </c>
      <c r="D36" s="25">
        <v>7</v>
      </c>
      <c r="E36" s="33" t="s">
        <v>1572</v>
      </c>
      <c r="F36" s="15">
        <v>6</v>
      </c>
      <c r="G36" s="16" t="str">
        <f>IF(ISNONTEXT(X36),"",X36)</f>
        <v>Adam Smith</v>
      </c>
      <c r="H36" s="25">
        <v>88</v>
      </c>
      <c r="I36" s="39" t="s">
        <v>1576</v>
      </c>
      <c r="J36" s="281"/>
      <c r="K36" s="281"/>
      <c r="L36" s="281"/>
      <c r="M36" s="281"/>
      <c r="N36" s="281"/>
      <c r="O36" s="281"/>
      <c r="P36" s="281"/>
      <c r="Q36" s="281"/>
      <c r="R36" s="2"/>
      <c r="S36" s="2">
        <f>D36</f>
        <v>7</v>
      </c>
      <c r="T36" s="1" t="str">
        <f>HLOOKUP(S36,Athletes,U36,FALSE)</f>
        <v>Christopher Osborne</v>
      </c>
      <c r="U36" s="1">
        <f>R38</f>
        <v>14</v>
      </c>
      <c r="W36" s="2">
        <f>H36</f>
        <v>88</v>
      </c>
      <c r="X36" s="1" t="str">
        <f>HLOOKUP(W36,Athletes,Y36,FALSE)</f>
        <v>Adam Smith</v>
      </c>
      <c r="Y36" s="1">
        <f>U36</f>
        <v>14</v>
      </c>
    </row>
    <row r="37" spans="1:25" ht="12.75">
      <c r="A37" s="98">
        <f>K90</f>
      </c>
      <c r="B37" s="17">
        <v>7</v>
      </c>
      <c r="C37" s="18" t="str">
        <f>IF(ISNONTEXT(T37),"",T37)</f>
        <v>Steven Dealtry</v>
      </c>
      <c r="D37" s="26">
        <v>55</v>
      </c>
      <c r="E37" s="34" t="s">
        <v>1573</v>
      </c>
      <c r="F37" s="17">
        <v>8</v>
      </c>
      <c r="G37" s="18" t="str">
        <f>IF(ISNONTEXT(X37),"",X37)</f>
        <v>Neil Skelding</v>
      </c>
      <c r="H37" s="26">
        <v>4</v>
      </c>
      <c r="I37" s="40" t="s">
        <v>1577</v>
      </c>
      <c r="J37" s="281"/>
      <c r="K37" s="281"/>
      <c r="L37" s="281"/>
      <c r="M37" s="281"/>
      <c r="N37" s="281"/>
      <c r="O37" s="281"/>
      <c r="P37" s="281"/>
      <c r="Q37" s="281"/>
      <c r="R37" s="2"/>
      <c r="S37" s="2">
        <f>D37</f>
        <v>55</v>
      </c>
      <c r="T37" s="1" t="str">
        <f>HLOOKUP(S37,Athletes,U37,FALSE)</f>
        <v>Steven Dealtry</v>
      </c>
      <c r="U37" s="1">
        <f>R38</f>
        <v>14</v>
      </c>
      <c r="W37" s="2">
        <f>H37</f>
        <v>4</v>
      </c>
      <c r="X37" s="1" t="str">
        <f>HLOOKUP(W37,Athletes,Y37,FALSE)</f>
        <v>Neil Skelding</v>
      </c>
      <c r="Y37" s="1">
        <f>U37</f>
        <v>14</v>
      </c>
    </row>
    <row r="38" spans="1:34" ht="12.75" hidden="1">
      <c r="A38" s="206"/>
      <c r="B38" s="103"/>
      <c r="C38" s="20">
        <f>IF(ISNONTEXT(T38),"",T38)</f>
      </c>
      <c r="D38" s="28"/>
      <c r="E38" s="35"/>
      <c r="F38" s="19"/>
      <c r="G38" s="20">
        <f>IF(ISNONTEXT(X38),"",X38)</f>
      </c>
      <c r="H38" s="28"/>
      <c r="I38" s="41"/>
      <c r="J38" s="11">
        <f aca="true" t="shared" si="26" ref="J38:Q38">HLOOKUP(J$41,$S38:$AH39,2,FALSE)</f>
        <v>6</v>
      </c>
      <c r="K38" s="11">
        <f t="shared" si="26"/>
        <v>8</v>
      </c>
      <c r="L38" s="11">
        <f t="shared" si="26"/>
        <v>7</v>
      </c>
      <c r="M38" s="11">
        <f t="shared" si="26"/>
        <v>1</v>
      </c>
      <c r="N38" s="11">
        <f t="shared" si="26"/>
        <v>2</v>
      </c>
      <c r="O38" s="11">
        <f t="shared" si="26"/>
        <v>5</v>
      </c>
      <c r="P38" s="11">
        <f t="shared" si="26"/>
        <v>4</v>
      </c>
      <c r="Q38" s="11">
        <f t="shared" si="26"/>
        <v>3</v>
      </c>
      <c r="R38" s="2">
        <v>14</v>
      </c>
      <c r="S38" s="2">
        <f>D34</f>
        <v>22</v>
      </c>
      <c r="T38" s="2">
        <f>H34</f>
        <v>3</v>
      </c>
      <c r="U38" s="2">
        <f>D35</f>
        <v>11</v>
      </c>
      <c r="V38" s="2">
        <f>H35</f>
        <v>66</v>
      </c>
      <c r="W38" s="2">
        <f>D36</f>
        <v>7</v>
      </c>
      <c r="X38" s="2">
        <f>H36</f>
        <v>88</v>
      </c>
      <c r="Y38" s="2">
        <f>D37</f>
        <v>55</v>
      </c>
      <c r="Z38" s="2">
        <f>H37</f>
        <v>4</v>
      </c>
      <c r="AA38" s="1">
        <f aca="true" t="shared" si="27" ref="AA38:AH38">HLOOKUP(S38,$J$40:$Y$41,2,FALSE)</f>
        <v>2</v>
      </c>
      <c r="AB38" s="1">
        <f t="shared" si="27"/>
        <v>33</v>
      </c>
      <c r="AC38" s="1">
        <f t="shared" si="27"/>
        <v>1</v>
      </c>
      <c r="AD38" s="1">
        <f t="shared" si="27"/>
        <v>6</v>
      </c>
      <c r="AE38" s="1">
        <f t="shared" si="27"/>
        <v>77</v>
      </c>
      <c r="AF38" s="1">
        <f t="shared" si="27"/>
        <v>8</v>
      </c>
      <c r="AG38" s="1">
        <f t="shared" si="27"/>
        <v>5</v>
      </c>
      <c r="AH38" s="1">
        <f t="shared" si="27"/>
        <v>44</v>
      </c>
    </row>
    <row r="39" spans="1:34" ht="12.75" hidden="1">
      <c r="A39" s="208"/>
      <c r="B39" s="104"/>
      <c r="C39" s="22"/>
      <c r="D39" s="29"/>
      <c r="E39" s="36"/>
      <c r="F39" s="21"/>
      <c r="G39" s="22"/>
      <c r="H39" s="29"/>
      <c r="I39" s="42"/>
      <c r="J39" s="11">
        <f>IF(LEFT(E34,1)="D",0,1)</f>
        <v>1</v>
      </c>
      <c r="K39" s="11">
        <f>IF(LEFT(I34,1)="D",0,1)</f>
        <v>1</v>
      </c>
      <c r="L39" s="11">
        <f>IF(LEFT(E35,1)="D",0,1)</f>
        <v>1</v>
      </c>
      <c r="M39" s="11">
        <f>IF(LEFT(I35,1)="D",0,1)</f>
        <v>1</v>
      </c>
      <c r="N39" s="11">
        <f>IF(LEFT(E36,1)="D",0,1)</f>
        <v>1</v>
      </c>
      <c r="O39" s="11">
        <f>IF(LEFT(I36,1)="D",0,1)</f>
        <v>1</v>
      </c>
      <c r="P39" s="11">
        <f>IF(LEFT(E37,1)="D",0,1)</f>
        <v>1</v>
      </c>
      <c r="Q39" s="11">
        <f>IF(LEFT(I37,1)="D",0,1)</f>
        <v>1</v>
      </c>
      <c r="S39" s="2">
        <f aca="true" t="shared" si="28" ref="S39:Z39">J$45*J39</f>
        <v>8</v>
      </c>
      <c r="T39" s="2">
        <f t="shared" si="28"/>
        <v>7</v>
      </c>
      <c r="U39" s="2">
        <f t="shared" si="28"/>
        <v>6</v>
      </c>
      <c r="V39" s="2">
        <f t="shared" si="28"/>
        <v>5</v>
      </c>
      <c r="W39" s="2">
        <f t="shared" si="28"/>
        <v>4</v>
      </c>
      <c r="X39" s="2">
        <f t="shared" si="28"/>
        <v>3</v>
      </c>
      <c r="Y39" s="2">
        <f t="shared" si="28"/>
        <v>2</v>
      </c>
      <c r="Z39" s="2">
        <f t="shared" si="28"/>
        <v>1</v>
      </c>
      <c r="AA39" s="1">
        <f>S39</f>
        <v>8</v>
      </c>
      <c r="AB39" s="1">
        <f aca="true" t="shared" si="29" ref="AB39:AH39">T39</f>
        <v>7</v>
      </c>
      <c r="AC39" s="1">
        <f t="shared" si="29"/>
        <v>6</v>
      </c>
      <c r="AD39" s="1">
        <f t="shared" si="29"/>
        <v>5</v>
      </c>
      <c r="AE39" s="1">
        <f t="shared" si="29"/>
        <v>4</v>
      </c>
      <c r="AF39" s="1">
        <f t="shared" si="29"/>
        <v>3</v>
      </c>
      <c r="AG39" s="1">
        <f t="shared" si="29"/>
        <v>2</v>
      </c>
      <c r="AH39" s="1">
        <f t="shared" si="29"/>
        <v>1</v>
      </c>
    </row>
    <row r="40" spans="9:25" ht="12.75" hidden="1">
      <c r="I40" s="1" t="s">
        <v>25</v>
      </c>
      <c r="J40" s="2">
        <f>Teams!B4</f>
        <v>1</v>
      </c>
      <c r="K40" s="2">
        <f>Teams!B5</f>
        <v>2</v>
      </c>
      <c r="L40" s="2">
        <f>Teams!B6</f>
        <v>3</v>
      </c>
      <c r="M40" s="2">
        <f>Teams!B7</f>
        <v>4</v>
      </c>
      <c r="N40" s="2">
        <f>Teams!B8</f>
        <v>5</v>
      </c>
      <c r="O40" s="2">
        <f>Teams!B9</f>
        <v>6</v>
      </c>
      <c r="P40" s="2">
        <f>Teams!B10</f>
        <v>7</v>
      </c>
      <c r="Q40" s="2">
        <f>Teams!B11</f>
        <v>8</v>
      </c>
      <c r="R40" s="1">
        <f>J41</f>
        <v>11</v>
      </c>
      <c r="S40" s="1">
        <f aca="true" t="shared" si="30" ref="S40:Y40">K41</f>
        <v>22</v>
      </c>
      <c r="T40" s="1">
        <f t="shared" si="30"/>
        <v>33</v>
      </c>
      <c r="U40" s="1">
        <f t="shared" si="30"/>
        <v>44</v>
      </c>
      <c r="V40" s="1">
        <f t="shared" si="30"/>
        <v>55</v>
      </c>
      <c r="W40" s="1">
        <f t="shared" si="30"/>
        <v>66</v>
      </c>
      <c r="X40" s="1">
        <f t="shared" si="30"/>
        <v>77</v>
      </c>
      <c r="Y40" s="1">
        <f t="shared" si="30"/>
        <v>88</v>
      </c>
    </row>
    <row r="41" spans="9:25" ht="12.75" hidden="1">
      <c r="I41" s="1" t="s">
        <v>26</v>
      </c>
      <c r="J41" s="2">
        <f>Teams!C4</f>
        <v>11</v>
      </c>
      <c r="K41" s="2">
        <f>Teams!C5</f>
        <v>22</v>
      </c>
      <c r="L41" s="2">
        <f>Teams!C6</f>
        <v>33</v>
      </c>
      <c r="M41" s="2">
        <f>Teams!C7</f>
        <v>44</v>
      </c>
      <c r="N41" s="2">
        <f>Teams!C8</f>
        <v>55</v>
      </c>
      <c r="O41" s="2">
        <f>Teams!C9</f>
        <v>66</v>
      </c>
      <c r="P41" s="2">
        <f>Teams!C10</f>
        <v>77</v>
      </c>
      <c r="Q41" s="2">
        <f>Teams!C11</f>
        <v>88</v>
      </c>
      <c r="R41" s="1">
        <f>J40</f>
        <v>1</v>
      </c>
      <c r="S41" s="1">
        <f aca="true" t="shared" si="31" ref="S41:Y41">K40</f>
        <v>2</v>
      </c>
      <c r="T41" s="1">
        <f t="shared" si="31"/>
        <v>3</v>
      </c>
      <c r="U41" s="1">
        <f t="shared" si="31"/>
        <v>4</v>
      </c>
      <c r="V41" s="1">
        <f t="shared" si="31"/>
        <v>5</v>
      </c>
      <c r="W41" s="1">
        <f t="shared" si="31"/>
        <v>6</v>
      </c>
      <c r="X41" s="1">
        <f t="shared" si="31"/>
        <v>7</v>
      </c>
      <c r="Y41" s="1">
        <f t="shared" si="31"/>
        <v>8</v>
      </c>
    </row>
    <row r="42" spans="10:17" ht="12.75" hidden="1">
      <c r="J42" s="2"/>
      <c r="K42" s="2"/>
      <c r="L42" s="2"/>
      <c r="M42" s="2"/>
      <c r="N42" s="2"/>
      <c r="O42" s="2"/>
      <c r="P42" s="2"/>
      <c r="Q42" s="2"/>
    </row>
    <row r="43" spans="9:17" ht="12.75" hidden="1">
      <c r="I43" s="1" t="s">
        <v>3</v>
      </c>
      <c r="J43" s="2">
        <v>1</v>
      </c>
      <c r="K43" s="2">
        <v>2</v>
      </c>
      <c r="L43" s="2">
        <v>3</v>
      </c>
      <c r="M43" s="2">
        <v>4</v>
      </c>
      <c r="N43" s="2">
        <v>5</v>
      </c>
      <c r="O43" s="2">
        <v>6</v>
      </c>
      <c r="P43" s="2">
        <v>7</v>
      </c>
      <c r="Q43" s="2">
        <v>8</v>
      </c>
    </row>
    <row r="44" spans="9:17" ht="12.75" hidden="1">
      <c r="I44" s="1" t="s">
        <v>28</v>
      </c>
      <c r="J44" s="2">
        <f>Teams!B15</f>
        <v>10</v>
      </c>
      <c r="K44" s="2">
        <f>Teams!B16</f>
        <v>9</v>
      </c>
      <c r="L44" s="2">
        <f>Teams!B17</f>
        <v>8</v>
      </c>
      <c r="M44" s="2">
        <f>Teams!B18</f>
        <v>7</v>
      </c>
      <c r="N44" s="2">
        <f>Teams!B19</f>
        <v>6</v>
      </c>
      <c r="O44" s="2">
        <f>Teams!B20</f>
        <v>5</v>
      </c>
      <c r="P44" s="2">
        <f>Teams!B21</f>
        <v>4</v>
      </c>
      <c r="Q44" s="2">
        <f>Teams!B22</f>
        <v>3</v>
      </c>
    </row>
    <row r="45" spans="9:17" ht="12.75" hidden="1">
      <c r="I45" s="1" t="s">
        <v>29</v>
      </c>
      <c r="J45" s="2">
        <f>Teams!C15</f>
        <v>8</v>
      </c>
      <c r="K45" s="2">
        <f>Teams!C16</f>
        <v>7</v>
      </c>
      <c r="L45" s="2">
        <f>Teams!C17</f>
        <v>6</v>
      </c>
      <c r="M45" s="2">
        <f>Teams!C18</f>
        <v>5</v>
      </c>
      <c r="N45" s="2">
        <f>Teams!C19</f>
        <v>4</v>
      </c>
      <c r="O45" s="2">
        <f>Teams!C20</f>
        <v>3</v>
      </c>
      <c r="P45" s="2">
        <f>Teams!C21</f>
        <v>2</v>
      </c>
      <c r="Q45" s="2">
        <f>Teams!C22</f>
        <v>1</v>
      </c>
    </row>
    <row r="47" spans="8:17" ht="12.75">
      <c r="H47" s="283" t="s">
        <v>34</v>
      </c>
      <c r="I47" s="284"/>
      <c r="J47" s="12">
        <f>IF(J48&gt;0,J48,"")</f>
        <v>40</v>
      </c>
      <c r="K47" s="12">
        <f aca="true" t="shared" si="32" ref="K47:Q47">IF(K48&gt;0,K48,"")</f>
        <v>35</v>
      </c>
      <c r="L47" s="12">
        <f t="shared" si="32"/>
        <v>22</v>
      </c>
      <c r="M47" s="12">
        <f t="shared" si="32"/>
        <v>30</v>
      </c>
      <c r="N47" s="12">
        <f t="shared" si="32"/>
        <v>29</v>
      </c>
      <c r="O47" s="12">
        <f t="shared" si="32"/>
        <v>38</v>
      </c>
      <c r="P47" s="12">
        <f t="shared" si="32"/>
        <v>36</v>
      </c>
      <c r="Q47" s="12">
        <f t="shared" si="32"/>
        <v>27</v>
      </c>
    </row>
    <row r="48" spans="10:17" ht="12.75" hidden="1">
      <c r="J48" s="1">
        <f>SUM(J34,J28,J22,J16,J10,J4)</f>
        <v>40</v>
      </c>
      <c r="K48" s="1">
        <f aca="true" t="shared" si="33" ref="K48:Q48">SUM(K34,K28,K22,K16,K10,K4)</f>
        <v>35</v>
      </c>
      <c r="L48" s="1">
        <f t="shared" si="33"/>
        <v>22</v>
      </c>
      <c r="M48" s="1">
        <f t="shared" si="33"/>
        <v>30</v>
      </c>
      <c r="N48" s="1">
        <f t="shared" si="33"/>
        <v>29</v>
      </c>
      <c r="O48" s="1">
        <f t="shared" si="33"/>
        <v>38</v>
      </c>
      <c r="P48" s="1">
        <f t="shared" si="33"/>
        <v>36</v>
      </c>
      <c r="Q48" s="1">
        <f t="shared" si="33"/>
        <v>27</v>
      </c>
    </row>
    <row r="49" ht="14.25">
      <c r="A49" s="107" t="s">
        <v>122</v>
      </c>
    </row>
    <row r="50" ht="12.75" hidden="1">
      <c r="A50" s="31"/>
    </row>
    <row r="60" spans="4:11" ht="12.75" hidden="1">
      <c r="D60" s="1">
        <f>COUNTIF(D4:D7,"&gt;0")</f>
        <v>4</v>
      </c>
      <c r="H60" s="1">
        <f>COUNTIF(H4:H7,"&gt;0")</f>
        <v>4</v>
      </c>
      <c r="J60" s="1">
        <f>COUNTIF(J4:Q7,"&gt;=0")</f>
        <v>8</v>
      </c>
      <c r="K60" s="1">
        <f>IF(D60+H60&gt;J60,"Error","")</f>
      </c>
    </row>
    <row r="61" ht="12.75" hidden="1"/>
    <row r="62" ht="12.75" hidden="1"/>
    <row r="63" ht="12.75" hidden="1"/>
    <row r="64" ht="12.75" hidden="1"/>
    <row r="65" ht="12.75" hidden="1"/>
    <row r="66" spans="4:11" ht="12.75" hidden="1">
      <c r="D66" s="1">
        <f>COUNTIF(D10:D13,"&gt;0")</f>
        <v>4</v>
      </c>
      <c r="H66" s="1">
        <f>COUNTIF(H10:H13,"&gt;0")</f>
        <v>3</v>
      </c>
      <c r="J66" s="1">
        <f>COUNTIF(J10:Q13,"&gt;=0")</f>
        <v>7</v>
      </c>
      <c r="K66" s="1">
        <f>IF(D66+H66&gt;J66,"Error","")</f>
      </c>
    </row>
    <row r="67" ht="12.75" hidden="1"/>
    <row r="68" ht="12.75" hidden="1"/>
    <row r="69" ht="12.75" hidden="1"/>
    <row r="70" ht="12.75" hidden="1"/>
    <row r="71" ht="12.75" hidden="1"/>
    <row r="72" spans="4:11" ht="12.75" hidden="1">
      <c r="D72" s="1">
        <f>COUNTIF(D16:D19,"&gt;0")</f>
        <v>4</v>
      </c>
      <c r="H72" s="1">
        <f>COUNTIF(H16:H19,"&gt;0")</f>
        <v>3</v>
      </c>
      <c r="J72" s="1">
        <f>COUNTIF(J16:Q19,"&gt;=0")</f>
        <v>7</v>
      </c>
      <c r="K72" s="1">
        <f>IF(D72+H72&gt;J72,"Error","")</f>
      </c>
    </row>
    <row r="73" ht="12.75" hidden="1"/>
    <row r="74" ht="12.75" hidden="1"/>
    <row r="75" ht="12.75" hidden="1"/>
    <row r="76" ht="12.75" hidden="1"/>
    <row r="77" ht="12.75" hidden="1"/>
    <row r="78" spans="4:11" ht="12.75" hidden="1">
      <c r="D78" s="1">
        <f>COUNTIF(D22:D25,"&gt;0")</f>
        <v>3</v>
      </c>
      <c r="H78" s="1">
        <f>COUNTIF(H22:H25,"&gt;0")</f>
        <v>3</v>
      </c>
      <c r="J78" s="1">
        <f>COUNTIF(J22:Q25,"&gt;=0")</f>
        <v>6</v>
      </c>
      <c r="K78" s="1">
        <f>IF(D78+H78&gt;J78,"Error","")</f>
      </c>
    </row>
    <row r="79" ht="12.75" hidden="1"/>
    <row r="80" ht="12.75" hidden="1"/>
    <row r="81" ht="12.75" hidden="1"/>
    <row r="82" ht="12.75" hidden="1"/>
    <row r="83" ht="12.75" hidden="1"/>
    <row r="84" spans="4:11" ht="12.75" hidden="1">
      <c r="D84" s="1">
        <f>COUNTIF(D28:D31,"&gt;0")</f>
        <v>4</v>
      </c>
      <c r="H84" s="1">
        <f>COUNTIF(H28:H31,"&gt;0")</f>
        <v>4</v>
      </c>
      <c r="J84" s="1">
        <f>COUNTIF(J28:Q31,"&gt;=0")</f>
        <v>8</v>
      </c>
      <c r="K84" s="1">
        <f>IF(D84+H84&gt;J84,"Error","")</f>
      </c>
    </row>
    <row r="85" ht="12.75" hidden="1"/>
    <row r="86" ht="12.75" hidden="1"/>
    <row r="87" ht="12.75" hidden="1"/>
    <row r="88" ht="12.75" hidden="1"/>
    <row r="89" ht="12.75" hidden="1"/>
    <row r="90" spans="4:11" ht="12.75" hidden="1">
      <c r="D90" s="1">
        <f>COUNTIF(D34:D37,"&gt;0")</f>
        <v>4</v>
      </c>
      <c r="H90" s="1">
        <f>COUNTIF(H34:H37,"&gt;0")</f>
        <v>4</v>
      </c>
      <c r="J90" s="1">
        <f>COUNTIF(J34:Q37,"&gt;=0")</f>
        <v>8</v>
      </c>
      <c r="K90" s="1">
        <f>IF(D90+H90&gt;J90,"Error","")</f>
      </c>
    </row>
  </sheetData>
  <sheetProtection password="D857" sheet="1" objects="1" scenarios="1"/>
  <mergeCells count="56">
    <mergeCell ref="A10:A12"/>
    <mergeCell ref="A16:A18"/>
    <mergeCell ref="A22:A24"/>
    <mergeCell ref="A28:A30"/>
    <mergeCell ref="Q34:Q37"/>
    <mergeCell ref="H47:I47"/>
    <mergeCell ref="M34:M37"/>
    <mergeCell ref="N34:N37"/>
    <mergeCell ref="O34:O37"/>
    <mergeCell ref="P34:P37"/>
    <mergeCell ref="J34:J37"/>
    <mergeCell ref="K34:K37"/>
    <mergeCell ref="L34:L37"/>
    <mergeCell ref="A34:A36"/>
    <mergeCell ref="Q22:Q25"/>
    <mergeCell ref="J28:J31"/>
    <mergeCell ref="K28:K31"/>
    <mergeCell ref="L28:L31"/>
    <mergeCell ref="M28:M31"/>
    <mergeCell ref="N28:N31"/>
    <mergeCell ref="O28:O31"/>
    <mergeCell ref="P28:P31"/>
    <mergeCell ref="Q28:Q31"/>
    <mergeCell ref="M22:M25"/>
    <mergeCell ref="N22:N25"/>
    <mergeCell ref="O22:O25"/>
    <mergeCell ref="P22:P25"/>
    <mergeCell ref="J22:J25"/>
    <mergeCell ref="K22:K25"/>
    <mergeCell ref="L22:L25"/>
    <mergeCell ref="Q10:Q13"/>
    <mergeCell ref="J16:J19"/>
    <mergeCell ref="K16:K19"/>
    <mergeCell ref="L16:L19"/>
    <mergeCell ref="M16:M19"/>
    <mergeCell ref="N16:N19"/>
    <mergeCell ref="O16:O19"/>
    <mergeCell ref="P16:P19"/>
    <mergeCell ref="Q16:Q19"/>
    <mergeCell ref="P4:P7"/>
    <mergeCell ref="Q4:Q7"/>
    <mergeCell ref="J10:J13"/>
    <mergeCell ref="K10:K13"/>
    <mergeCell ref="L10:L13"/>
    <mergeCell ref="M10:M13"/>
    <mergeCell ref="N10:N13"/>
    <mergeCell ref="O10:O13"/>
    <mergeCell ref="P10:P13"/>
    <mergeCell ref="L4:L7"/>
    <mergeCell ref="M4:M7"/>
    <mergeCell ref="N4:N7"/>
    <mergeCell ref="O4:O7"/>
    <mergeCell ref="D1:E1"/>
    <mergeCell ref="J4:J7"/>
    <mergeCell ref="K4:K7"/>
    <mergeCell ref="A4:A6"/>
  </mergeCells>
  <conditionalFormatting sqref="J4:Q7 J10:Q13 J16:Q19 J22:Q25 J28:Q31 J34:Q37">
    <cfRule type="cellIs" priority="1" dxfId="2" operator="equal" stopIfTrue="1">
      <formula>0</formula>
    </cfRule>
  </conditionalFormatting>
  <dataValidations count="1">
    <dataValidation type="list" allowBlank="1" showDropDown="1" showInputMessage="1" showErrorMessage="1" error="You must enter a valid A string or B string ID" sqref="H34:H37 D34:D37 H28:H31 D28:D31 D22:D25 H22:H25 H16:H19 D16:D19 H10:H13 H4:H7 D4:D7 D10:D13">
      <formula1>$J$40:$Y$40</formula1>
    </dataValidation>
  </dataValidations>
  <hyperlinks>
    <hyperlink ref="A49" location="Summary!A1" display="Back to Summary"/>
  </hyperlinks>
  <printOptions/>
  <pageMargins left="0.75" right="0.75" top="1" bottom="1" header="0.5" footer="0.5"/>
  <pageSetup fitToHeight="1" fitToWidth="1" horizontalDpi="300" verticalDpi="300" orientation="landscape" paperSize="9" scale="95" r:id="rId1"/>
  <headerFooter alignWithMargins="0">
    <oddFooter>&amp;L&amp;A&amp;CProduced by Tony Noel  (tony.noel@whsmithnet.co.uk)&amp;RPage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H90"/>
  <sheetViews>
    <sheetView showGridLines="0" zoomScale="75" zoomScaleNormal="75" workbookViewId="0" topLeftCell="A1">
      <selection activeCell="I28" sqref="I28"/>
    </sheetView>
  </sheetViews>
  <sheetFormatPr defaultColWidth="9.00390625" defaultRowHeight="14.25"/>
  <cols>
    <col min="1" max="1" width="8.625" style="1" customWidth="1"/>
    <col min="2" max="2" width="3.25390625" style="2" customWidth="1"/>
    <col min="3" max="3" width="12.50390625" style="1" customWidth="1"/>
    <col min="4" max="4" width="3.25390625" style="1" customWidth="1"/>
    <col min="5" max="5" width="6.125" style="1" customWidth="1"/>
    <col min="6" max="6" width="3.25390625" style="2" customWidth="1"/>
    <col min="7" max="7" width="12.50390625" style="1" customWidth="1"/>
    <col min="8" max="8" width="3.25390625" style="1" customWidth="1"/>
    <col min="9" max="9" width="6.125" style="1" customWidth="1"/>
    <col min="10" max="17" width="8.00390625" style="1" customWidth="1"/>
    <col min="18" max="18" width="9.125" style="1" bestFit="1" customWidth="1"/>
    <col min="19" max="34" width="0" style="1" hidden="1" customWidth="1"/>
    <col min="35" max="16384" width="9.00390625" style="1" customWidth="1"/>
  </cols>
  <sheetData>
    <row r="1" spans="1:16" ht="12.75">
      <c r="A1" s="44" t="s">
        <v>53</v>
      </c>
      <c r="B1" s="45">
        <f>Teams!B25</f>
        <v>2</v>
      </c>
      <c r="C1" s="44" t="s">
        <v>41</v>
      </c>
      <c r="D1" s="282">
        <f>Teams!B26</f>
        <v>38206</v>
      </c>
      <c r="E1" s="282"/>
      <c r="F1" s="46"/>
      <c r="G1" s="47"/>
      <c r="H1" s="47"/>
      <c r="I1" s="47"/>
      <c r="J1" s="44" t="s">
        <v>42</v>
      </c>
      <c r="K1" s="47" t="str">
        <f>Teams!B27</f>
        <v>Leamington</v>
      </c>
      <c r="L1" s="47"/>
      <c r="M1" s="47"/>
      <c r="N1" s="44" t="s">
        <v>43</v>
      </c>
      <c r="O1" s="47" t="str">
        <f>Teams!B28</f>
        <v>Leamington</v>
      </c>
      <c r="P1" s="47"/>
    </row>
    <row r="2" s="2" customFormat="1" ht="12.75"/>
    <row r="3" spans="1:17" ht="12.75">
      <c r="A3" s="11" t="s">
        <v>2</v>
      </c>
      <c r="B3" s="11" t="s">
        <v>3</v>
      </c>
      <c r="C3" s="10" t="s">
        <v>0</v>
      </c>
      <c r="D3" s="10" t="s">
        <v>1</v>
      </c>
      <c r="E3" s="10" t="s">
        <v>4</v>
      </c>
      <c r="F3" s="11" t="s">
        <v>3</v>
      </c>
      <c r="G3" s="10" t="s">
        <v>0</v>
      </c>
      <c r="H3" s="10" t="s">
        <v>1</v>
      </c>
      <c r="I3" s="10" t="s">
        <v>4</v>
      </c>
      <c r="J3" s="27" t="str">
        <f>Teams!A4</f>
        <v>Birchfield</v>
      </c>
      <c r="K3" s="27" t="str">
        <f>Teams!A5</f>
        <v>Burton</v>
      </c>
      <c r="L3" s="27" t="str">
        <f>Teams!A6</f>
        <v>Cannock </v>
      </c>
      <c r="M3" s="27" t="str">
        <f>Teams!A7</f>
        <v>D.A.S.H</v>
      </c>
      <c r="N3" s="27" t="str">
        <f>Teams!A8</f>
        <v>Leamington</v>
      </c>
      <c r="O3" s="27" t="str">
        <f>Teams!A9</f>
        <v>Mansfield</v>
      </c>
      <c r="P3" s="27" t="str">
        <f>Teams!A10</f>
        <v>Rugby</v>
      </c>
      <c r="Q3" s="27" t="str">
        <f>Teams!A11</f>
        <v>Tamworth</v>
      </c>
    </row>
    <row r="4" spans="1:25" ht="12.75">
      <c r="A4" s="279" t="s">
        <v>81</v>
      </c>
      <c r="B4" s="13">
        <v>1</v>
      </c>
      <c r="C4" s="14" t="str">
        <f>IF(ISNONTEXT(T4),"",T4)</f>
        <v>Calvin Hall</v>
      </c>
      <c r="D4" s="24">
        <v>1</v>
      </c>
      <c r="E4" s="32" t="s">
        <v>1636</v>
      </c>
      <c r="F4" s="13">
        <v>2</v>
      </c>
      <c r="G4" s="14" t="str">
        <f>IF(ISNONTEXT(X4),"",X4)</f>
        <v>Daniel Nash</v>
      </c>
      <c r="H4" s="24">
        <v>3</v>
      </c>
      <c r="I4" s="38" t="s">
        <v>1637</v>
      </c>
      <c r="J4" s="281">
        <f>IF(ISNUMBER(J8),J8,"")</f>
        <v>10</v>
      </c>
      <c r="K4" s="281">
        <f aca="true" t="shared" si="0" ref="K4:Q4">IF(ISNUMBER(K8),K8,"")</f>
        <v>8</v>
      </c>
      <c r="L4" s="281">
        <f t="shared" si="0"/>
        <v>9</v>
      </c>
      <c r="M4" s="281">
        <f t="shared" si="0"/>
        <v>5</v>
      </c>
      <c r="N4" s="281">
        <f t="shared" si="0"/>
        <v>7</v>
      </c>
      <c r="O4" s="281">
        <f t="shared" si="0"/>
        <v>4</v>
      </c>
      <c r="P4" s="281">
        <f t="shared" si="0"/>
        <v>3</v>
      </c>
      <c r="Q4" s="281">
        <f t="shared" si="0"/>
        <v>6</v>
      </c>
      <c r="R4" s="2"/>
      <c r="S4" s="2">
        <f>D4</f>
        <v>1</v>
      </c>
      <c r="T4" s="1" t="str">
        <f>HLOOKUP(S4,Athletes,U4,FALSE)</f>
        <v>Calvin Hall</v>
      </c>
      <c r="U4" s="1">
        <f>R8</f>
        <v>16</v>
      </c>
      <c r="W4" s="2">
        <f>H4</f>
        <v>3</v>
      </c>
      <c r="X4" s="1" t="str">
        <f>HLOOKUP(W4,Athletes,Y4,FALSE)</f>
        <v>Daniel Nash</v>
      </c>
      <c r="Y4" s="1">
        <f>U4</f>
        <v>16</v>
      </c>
    </row>
    <row r="5" spans="1:25" ht="12.75">
      <c r="A5" s="280"/>
      <c r="B5" s="15">
        <v>3</v>
      </c>
      <c r="C5" s="16" t="str">
        <f>IF(ISNONTEXT(T5),"",T5)</f>
        <v>David Lamb</v>
      </c>
      <c r="D5" s="25">
        <v>2</v>
      </c>
      <c r="E5" s="33" t="s">
        <v>1637</v>
      </c>
      <c r="F5" s="15">
        <v>4</v>
      </c>
      <c r="G5" s="16" t="str">
        <f>IF(ISNONTEXT(X5),"",X5)</f>
        <v>Sam Reeves</v>
      </c>
      <c r="H5" s="25">
        <v>5</v>
      </c>
      <c r="I5" s="39" t="s">
        <v>1638</v>
      </c>
      <c r="J5" s="281"/>
      <c r="K5" s="281"/>
      <c r="L5" s="281"/>
      <c r="M5" s="281"/>
      <c r="N5" s="281"/>
      <c r="O5" s="281"/>
      <c r="P5" s="281"/>
      <c r="Q5" s="281"/>
      <c r="R5" s="2"/>
      <c r="S5" s="2">
        <f>D5</f>
        <v>2</v>
      </c>
      <c r="T5" s="1" t="str">
        <f>HLOOKUP(S5,Athletes,U5,FALSE)</f>
        <v>David Lamb</v>
      </c>
      <c r="U5" s="1">
        <f>R8</f>
        <v>16</v>
      </c>
      <c r="W5" s="2">
        <f>H5</f>
        <v>5</v>
      </c>
      <c r="X5" s="1" t="str">
        <f>HLOOKUP(W5,Athletes,Y5,FALSE)</f>
        <v>Sam Reeves</v>
      </c>
      <c r="Y5" s="1">
        <f>U5</f>
        <v>16</v>
      </c>
    </row>
    <row r="6" spans="1:25" ht="12.75">
      <c r="A6" s="280"/>
      <c r="B6" s="15">
        <v>5</v>
      </c>
      <c r="C6" s="16" t="str">
        <f>IF(ISNONTEXT(T6),"",T6)</f>
        <v>Adam Smith</v>
      </c>
      <c r="D6" s="25">
        <v>88</v>
      </c>
      <c r="E6" s="33" t="s">
        <v>1638</v>
      </c>
      <c r="F6" s="15">
        <v>6</v>
      </c>
      <c r="G6" s="16" t="str">
        <f>IF(ISNONTEXT(X6),"",X6)</f>
        <v>Philip Nation</v>
      </c>
      <c r="H6" s="25">
        <v>44</v>
      </c>
      <c r="I6" s="39" t="s">
        <v>1638</v>
      </c>
      <c r="J6" s="281"/>
      <c r="K6" s="281"/>
      <c r="L6" s="281"/>
      <c r="M6" s="281"/>
      <c r="N6" s="281"/>
      <c r="O6" s="281"/>
      <c r="P6" s="281"/>
      <c r="Q6" s="281"/>
      <c r="R6" s="2"/>
      <c r="S6" s="2">
        <f>D6</f>
        <v>88</v>
      </c>
      <c r="T6" s="1" t="str">
        <f>HLOOKUP(S6,Athletes,U6,FALSE)</f>
        <v>Adam Smith</v>
      </c>
      <c r="U6" s="1">
        <f>R8</f>
        <v>16</v>
      </c>
      <c r="W6" s="2">
        <f>H6</f>
        <v>44</v>
      </c>
      <c r="X6" s="1" t="str">
        <f>HLOOKUP(W6,Athletes,Y6,FALSE)</f>
        <v>Philip Nation</v>
      </c>
      <c r="Y6" s="1">
        <f>U6</f>
        <v>16</v>
      </c>
    </row>
    <row r="7" spans="1:25" ht="12.75">
      <c r="A7" s="98">
        <f>K60</f>
      </c>
      <c r="B7" s="17">
        <v>7</v>
      </c>
      <c r="C7" s="18" t="str">
        <f>IF(ISNONTEXT(T7),"",T7)</f>
        <v>Richard Woolley</v>
      </c>
      <c r="D7" s="26">
        <v>66</v>
      </c>
      <c r="E7" s="34" t="s">
        <v>1639</v>
      </c>
      <c r="F7" s="17">
        <v>8</v>
      </c>
      <c r="G7" s="18" t="str">
        <f>IF(ISNONTEXT(X7),"",X7)</f>
        <v>Paul Stone</v>
      </c>
      <c r="H7" s="26">
        <v>77</v>
      </c>
      <c r="I7" s="40" t="s">
        <v>1640</v>
      </c>
      <c r="J7" s="281"/>
      <c r="K7" s="281"/>
      <c r="L7" s="281"/>
      <c r="M7" s="281"/>
      <c r="N7" s="281"/>
      <c r="O7" s="281"/>
      <c r="P7" s="281"/>
      <c r="Q7" s="281"/>
      <c r="R7" s="2"/>
      <c r="S7" s="2">
        <f>D7</f>
        <v>66</v>
      </c>
      <c r="T7" s="1" t="str">
        <f>HLOOKUP(S7,Athletes,U7,FALSE)</f>
        <v>Richard Woolley</v>
      </c>
      <c r="U7" s="1">
        <f>R8</f>
        <v>16</v>
      </c>
      <c r="W7" s="2">
        <f>H7</f>
        <v>77</v>
      </c>
      <c r="X7" s="1" t="str">
        <f>HLOOKUP(W7,Athletes,Y7,FALSE)</f>
        <v>Paul Stone</v>
      </c>
      <c r="Y7" s="1">
        <f>U7</f>
        <v>16</v>
      </c>
    </row>
    <row r="8" spans="1:34" ht="12.75" hidden="1">
      <c r="A8" s="208"/>
      <c r="B8" s="204"/>
      <c r="C8" s="171"/>
      <c r="D8" s="172"/>
      <c r="E8" s="173"/>
      <c r="F8" s="170"/>
      <c r="G8" s="171"/>
      <c r="H8" s="172"/>
      <c r="I8" s="174"/>
      <c r="J8" s="11">
        <f>HLOOKUP(J$40,$S8:$AH9,2,FALSE)</f>
        <v>10</v>
      </c>
      <c r="K8" s="11">
        <f>HLOOKUP(K$40,$S8:$AH9,2,FALSE)</f>
        <v>8</v>
      </c>
      <c r="L8" s="11">
        <f aca="true" t="shared" si="1" ref="L8:Q8">HLOOKUP(L$40,$S8:$AH9,2,FALSE)</f>
        <v>9</v>
      </c>
      <c r="M8" s="11">
        <f t="shared" si="1"/>
        <v>5</v>
      </c>
      <c r="N8" s="11">
        <f t="shared" si="1"/>
        <v>7</v>
      </c>
      <c r="O8" s="11">
        <f t="shared" si="1"/>
        <v>4</v>
      </c>
      <c r="P8" s="11">
        <f t="shared" si="1"/>
        <v>3</v>
      </c>
      <c r="Q8" s="11">
        <f t="shared" si="1"/>
        <v>6</v>
      </c>
      <c r="R8" s="2">
        <v>16</v>
      </c>
      <c r="S8" s="2">
        <f>D4</f>
        <v>1</v>
      </c>
      <c r="T8" s="2">
        <f>H4</f>
        <v>3</v>
      </c>
      <c r="U8" s="2">
        <f>D5</f>
        <v>2</v>
      </c>
      <c r="V8" s="2">
        <f>H5</f>
        <v>5</v>
      </c>
      <c r="W8" s="2">
        <f>D6</f>
        <v>88</v>
      </c>
      <c r="X8" s="2">
        <f>H6</f>
        <v>44</v>
      </c>
      <c r="Y8" s="2">
        <f>D7</f>
        <v>66</v>
      </c>
      <c r="Z8" s="2">
        <f>H7</f>
        <v>77</v>
      </c>
      <c r="AA8" s="1">
        <f aca="true" t="shared" si="2" ref="AA8:AH8">HLOOKUP(S8,$J$40:$Y$41,2,FALSE)</f>
        <v>11</v>
      </c>
      <c r="AB8" s="1">
        <f t="shared" si="2"/>
        <v>33</v>
      </c>
      <c r="AC8" s="1">
        <f t="shared" si="2"/>
        <v>22</v>
      </c>
      <c r="AD8" s="1">
        <f t="shared" si="2"/>
        <v>55</v>
      </c>
      <c r="AE8" s="1">
        <f t="shared" si="2"/>
        <v>8</v>
      </c>
      <c r="AF8" s="1">
        <f t="shared" si="2"/>
        <v>4</v>
      </c>
      <c r="AG8" s="1">
        <f t="shared" si="2"/>
        <v>6</v>
      </c>
      <c r="AH8" s="1">
        <f t="shared" si="2"/>
        <v>7</v>
      </c>
    </row>
    <row r="9" spans="1:34" ht="12.75" hidden="1">
      <c r="A9" s="207"/>
      <c r="B9" s="205"/>
      <c r="C9" s="201"/>
      <c r="D9" s="203"/>
      <c r="E9" s="36"/>
      <c r="F9" s="175"/>
      <c r="G9" s="202"/>
      <c r="H9" s="203"/>
      <c r="I9" s="42"/>
      <c r="J9" s="11">
        <f>IF(LEFT(E4,1)="D",0,1)</f>
        <v>1</v>
      </c>
      <c r="K9" s="11">
        <f>IF(LEFT(I4,1)="D",0,1)</f>
        <v>1</v>
      </c>
      <c r="L9" s="11">
        <f>IF(LEFT(E5,1)="D",0,1)</f>
        <v>1</v>
      </c>
      <c r="M9" s="11">
        <f>IF(LEFT(I5,1)="D",0,1)</f>
        <v>1</v>
      </c>
      <c r="N9" s="11">
        <f>IF(LEFT(E6,1)="D",0,1)</f>
        <v>1</v>
      </c>
      <c r="O9" s="11">
        <f>IF(LEFT(I6,1)="D",0,1)</f>
        <v>1</v>
      </c>
      <c r="P9" s="11">
        <f>IF(LEFT(E7,1)="D",0,1)</f>
        <v>1</v>
      </c>
      <c r="Q9" s="11">
        <f>IF(LEFT(I7,1)="D",0,1)</f>
        <v>1</v>
      </c>
      <c r="S9" s="2">
        <f aca="true" t="shared" si="3" ref="S9:Z9">J$44*J9</f>
        <v>10</v>
      </c>
      <c r="T9" s="2">
        <f t="shared" si="3"/>
        <v>9</v>
      </c>
      <c r="U9" s="2">
        <f t="shared" si="3"/>
        <v>8</v>
      </c>
      <c r="V9" s="2">
        <f t="shared" si="3"/>
        <v>7</v>
      </c>
      <c r="W9" s="2">
        <f t="shared" si="3"/>
        <v>6</v>
      </c>
      <c r="X9" s="2">
        <f t="shared" si="3"/>
        <v>5</v>
      </c>
      <c r="Y9" s="2">
        <f t="shared" si="3"/>
        <v>4</v>
      </c>
      <c r="Z9" s="2">
        <f t="shared" si="3"/>
        <v>3</v>
      </c>
      <c r="AA9" s="1">
        <f>S9</f>
        <v>10</v>
      </c>
      <c r="AB9" s="1">
        <f aca="true" t="shared" si="4" ref="AB9:AH9">T9</f>
        <v>9</v>
      </c>
      <c r="AC9" s="1">
        <f t="shared" si="4"/>
        <v>8</v>
      </c>
      <c r="AD9" s="1">
        <f t="shared" si="4"/>
        <v>7</v>
      </c>
      <c r="AE9" s="1">
        <f t="shared" si="4"/>
        <v>6</v>
      </c>
      <c r="AF9" s="1">
        <f t="shared" si="4"/>
        <v>5</v>
      </c>
      <c r="AG9" s="1">
        <f t="shared" si="4"/>
        <v>4</v>
      </c>
      <c r="AH9" s="1">
        <f t="shared" si="4"/>
        <v>3</v>
      </c>
    </row>
    <row r="10" spans="1:25" ht="12.75">
      <c r="A10" s="279" t="s">
        <v>82</v>
      </c>
      <c r="B10" s="13">
        <v>1</v>
      </c>
      <c r="C10" s="14" t="str">
        <f>IF(ISNONTEXT(T10),"",T10)</f>
        <v>Dan Plank</v>
      </c>
      <c r="D10" s="24">
        <v>11</v>
      </c>
      <c r="E10" s="32" t="s">
        <v>1641</v>
      </c>
      <c r="F10" s="13">
        <v>2</v>
      </c>
      <c r="G10" s="14" t="str">
        <f>IF(ISNONTEXT(X10),"",X10)</f>
        <v>Jonathan Dumelow</v>
      </c>
      <c r="H10" s="24">
        <v>22</v>
      </c>
      <c r="I10" s="38" t="s">
        <v>1638</v>
      </c>
      <c r="J10" s="281">
        <f>IF(ISNUMBER(J14),J14,"")</f>
        <v>8</v>
      </c>
      <c r="K10" s="281">
        <f aca="true" t="shared" si="5" ref="K10:Q10">IF(ISNUMBER(K14),K14,"")</f>
        <v>7</v>
      </c>
      <c r="L10" s="281">
        <f t="shared" si="5"/>
        <v>4</v>
      </c>
      <c r="M10" s="281">
        <f t="shared" si="5"/>
        <v>3</v>
      </c>
      <c r="N10" s="281">
        <f t="shared" si="5"/>
        <v>2</v>
      </c>
      <c r="O10" s="281">
        <f t="shared" si="5"/>
        <v>6</v>
      </c>
      <c r="P10" s="281">
        <f t="shared" si="5"/>
        <v>1</v>
      </c>
      <c r="Q10" s="281">
        <f t="shared" si="5"/>
        <v>5</v>
      </c>
      <c r="R10" s="2"/>
      <c r="S10" s="2">
        <f>D10</f>
        <v>11</v>
      </c>
      <c r="T10" s="1" t="str">
        <f>HLOOKUP(S10,Athletes,U10,FALSE)</f>
        <v>Dan Plank</v>
      </c>
      <c r="U10" s="1">
        <f>R14</f>
        <v>16</v>
      </c>
      <c r="W10" s="2">
        <f>H10</f>
        <v>22</v>
      </c>
      <c r="X10" s="1" t="str">
        <f>HLOOKUP(W10,Athletes,Y10,FALSE)</f>
        <v>Jonathan Dumelow</v>
      </c>
      <c r="Y10" s="1">
        <f>U10</f>
        <v>16</v>
      </c>
    </row>
    <row r="11" spans="1:25" ht="12.75">
      <c r="A11" s="280"/>
      <c r="B11" s="15">
        <v>3</v>
      </c>
      <c r="C11" s="16" t="str">
        <f>IF(ISNONTEXT(T11),"",T11)</f>
        <v>Paul Wright</v>
      </c>
      <c r="D11" s="25">
        <v>6</v>
      </c>
      <c r="E11" s="33" t="s">
        <v>1642</v>
      </c>
      <c r="F11" s="15">
        <v>4</v>
      </c>
      <c r="G11" s="16" t="str">
        <f>IF(ISNONTEXT(X11),"",X11)</f>
        <v>Matthew James</v>
      </c>
      <c r="H11" s="25">
        <v>8</v>
      </c>
      <c r="I11" s="39" t="s">
        <v>1640</v>
      </c>
      <c r="J11" s="281"/>
      <c r="K11" s="281"/>
      <c r="L11" s="281"/>
      <c r="M11" s="281"/>
      <c r="N11" s="281"/>
      <c r="O11" s="281"/>
      <c r="P11" s="281"/>
      <c r="Q11" s="281"/>
      <c r="R11" s="2"/>
      <c r="S11" s="2">
        <f>D11</f>
        <v>6</v>
      </c>
      <c r="T11" s="1" t="str">
        <f>HLOOKUP(S11,Athletes,U11,FALSE)</f>
        <v>Paul Wright</v>
      </c>
      <c r="U11" s="1">
        <f>R14</f>
        <v>16</v>
      </c>
      <c r="W11" s="2">
        <f>H11</f>
        <v>8</v>
      </c>
      <c r="X11" s="1" t="str">
        <f>HLOOKUP(W11,Athletes,Y11,FALSE)</f>
        <v>Matthew James</v>
      </c>
      <c r="Y11" s="1">
        <f>U11</f>
        <v>16</v>
      </c>
    </row>
    <row r="12" spans="1:25" ht="12.75">
      <c r="A12" s="280"/>
      <c r="B12" s="15">
        <v>5</v>
      </c>
      <c r="C12" s="16" t="str">
        <f>IF(ISNONTEXT(T12),"",T12)</f>
        <v>Alexander Shepherd</v>
      </c>
      <c r="D12" s="25">
        <v>33</v>
      </c>
      <c r="E12" s="33" t="s">
        <v>1640</v>
      </c>
      <c r="F12" s="15">
        <v>6</v>
      </c>
      <c r="G12" s="16" t="str">
        <f>IF(ISNONTEXT(X12),"",X12)</f>
        <v>David Nation</v>
      </c>
      <c r="H12" s="25">
        <v>4</v>
      </c>
      <c r="I12" s="39" t="s">
        <v>1640</v>
      </c>
      <c r="J12" s="281"/>
      <c r="K12" s="281"/>
      <c r="L12" s="281"/>
      <c r="M12" s="281"/>
      <c r="N12" s="281"/>
      <c r="O12" s="281"/>
      <c r="P12" s="281"/>
      <c r="Q12" s="281"/>
      <c r="R12" s="2"/>
      <c r="S12" s="2">
        <f>D12</f>
        <v>33</v>
      </c>
      <c r="T12" s="1" t="str">
        <f>HLOOKUP(S12,Athletes,U12,FALSE)</f>
        <v>Alexander Shepherd</v>
      </c>
      <c r="U12" s="1">
        <f>R14</f>
        <v>16</v>
      </c>
      <c r="W12" s="2">
        <f>H12</f>
        <v>4</v>
      </c>
      <c r="X12" s="1" t="str">
        <f>HLOOKUP(W12,Athletes,Y12,FALSE)</f>
        <v>David Nation</v>
      </c>
      <c r="Y12" s="1">
        <f>U12</f>
        <v>16</v>
      </c>
    </row>
    <row r="13" spans="1:25" ht="12.75">
      <c r="A13" s="98">
        <f>K66</f>
      </c>
      <c r="B13" s="17">
        <v>7</v>
      </c>
      <c r="C13" s="18" t="str">
        <f>IF(ISNONTEXT(T13),"",T13)</f>
        <v>Ian Rourke</v>
      </c>
      <c r="D13" s="26">
        <v>55</v>
      </c>
      <c r="E13" s="34" t="s">
        <v>1640</v>
      </c>
      <c r="F13" s="17">
        <v>8</v>
      </c>
      <c r="G13" s="18" t="str">
        <f>IF(ISNONTEXT(X13),"",X13)</f>
        <v>Dale Howlett</v>
      </c>
      <c r="H13" s="26">
        <v>7</v>
      </c>
      <c r="I13" s="40" t="s">
        <v>1643</v>
      </c>
      <c r="J13" s="281"/>
      <c r="K13" s="281"/>
      <c r="L13" s="281"/>
      <c r="M13" s="281"/>
      <c r="N13" s="281"/>
      <c r="O13" s="281"/>
      <c r="P13" s="281"/>
      <c r="Q13" s="281"/>
      <c r="R13" s="2"/>
      <c r="S13" s="2">
        <f>D13</f>
        <v>55</v>
      </c>
      <c r="T13" s="1" t="str">
        <f>HLOOKUP(S13,Athletes,U13,FALSE)</f>
        <v>Ian Rourke</v>
      </c>
      <c r="U13" s="1">
        <f>R14</f>
        <v>16</v>
      </c>
      <c r="W13" s="2">
        <f>H13</f>
        <v>7</v>
      </c>
      <c r="X13" s="1" t="str">
        <f>HLOOKUP(W13,Athletes,Y13,FALSE)</f>
        <v>Dale Howlett</v>
      </c>
      <c r="Y13" s="1">
        <f>U13</f>
        <v>16</v>
      </c>
    </row>
    <row r="14" spans="1:34" ht="12.75" hidden="1">
      <c r="A14" s="206"/>
      <c r="B14" s="103"/>
      <c r="C14" s="20">
        <f>IF(ISNONTEXT(T14),"",T14)</f>
      </c>
      <c r="D14" s="28"/>
      <c r="E14" s="35"/>
      <c r="F14" s="19"/>
      <c r="G14" s="20">
        <f>IF(ISNONTEXT(X14),"",X14)</f>
      </c>
      <c r="H14" s="28"/>
      <c r="I14" s="41"/>
      <c r="J14" s="11">
        <f aca="true" t="shared" si="6" ref="J14:Q14">HLOOKUP(J$41,$S14:$AH15,2,FALSE)</f>
        <v>8</v>
      </c>
      <c r="K14" s="11">
        <f t="shared" si="6"/>
        <v>7</v>
      </c>
      <c r="L14" s="11">
        <f t="shared" si="6"/>
        <v>4</v>
      </c>
      <c r="M14" s="11">
        <f t="shared" si="6"/>
        <v>3</v>
      </c>
      <c r="N14" s="11">
        <f t="shared" si="6"/>
        <v>2</v>
      </c>
      <c r="O14" s="11">
        <f t="shared" si="6"/>
        <v>6</v>
      </c>
      <c r="P14" s="11">
        <f t="shared" si="6"/>
        <v>1</v>
      </c>
      <c r="Q14" s="11">
        <f t="shared" si="6"/>
        <v>5</v>
      </c>
      <c r="R14" s="2">
        <v>16</v>
      </c>
      <c r="S14" s="2">
        <f>D10</f>
        <v>11</v>
      </c>
      <c r="T14" s="2">
        <f>H10</f>
        <v>22</v>
      </c>
      <c r="U14" s="2">
        <f>D11</f>
        <v>6</v>
      </c>
      <c r="V14" s="2">
        <f>H11</f>
        <v>8</v>
      </c>
      <c r="W14" s="2">
        <f>D12</f>
        <v>33</v>
      </c>
      <c r="X14" s="2">
        <f>H12</f>
        <v>4</v>
      </c>
      <c r="Y14" s="2">
        <f>D13</f>
        <v>55</v>
      </c>
      <c r="Z14" s="2">
        <f>H13</f>
        <v>7</v>
      </c>
      <c r="AA14" s="1">
        <f aca="true" t="shared" si="7" ref="AA14:AH14">HLOOKUP(S14,$J$40:$Y$41,2,FALSE)</f>
        <v>1</v>
      </c>
      <c r="AB14" s="1">
        <f t="shared" si="7"/>
        <v>2</v>
      </c>
      <c r="AC14" s="1">
        <f t="shared" si="7"/>
        <v>66</v>
      </c>
      <c r="AD14" s="1">
        <f t="shared" si="7"/>
        <v>88</v>
      </c>
      <c r="AE14" s="1">
        <f t="shared" si="7"/>
        <v>3</v>
      </c>
      <c r="AF14" s="1">
        <f t="shared" si="7"/>
        <v>44</v>
      </c>
      <c r="AG14" s="1">
        <f t="shared" si="7"/>
        <v>5</v>
      </c>
      <c r="AH14" s="1">
        <f t="shared" si="7"/>
        <v>77</v>
      </c>
    </row>
    <row r="15" spans="1:34" ht="12.75" hidden="1">
      <c r="A15" s="208"/>
      <c r="B15" s="104"/>
      <c r="C15" s="22"/>
      <c r="D15" s="29"/>
      <c r="E15" s="36"/>
      <c r="F15" s="21"/>
      <c r="G15" s="22"/>
      <c r="H15" s="29"/>
      <c r="I15" s="42"/>
      <c r="J15" s="11">
        <f>IF(LEFT(E10,1)="D",0,1)</f>
        <v>1</v>
      </c>
      <c r="K15" s="11">
        <f>IF(LEFT(I10,1)="D",0,1)</f>
        <v>1</v>
      </c>
      <c r="L15" s="11">
        <f>IF(LEFT(E11,1)="D",0,1)</f>
        <v>1</v>
      </c>
      <c r="M15" s="11">
        <f>IF(LEFT(I11,1)="D",0,1)</f>
        <v>1</v>
      </c>
      <c r="N15" s="11">
        <f>IF(LEFT(E12,1)="D",0,1)</f>
        <v>1</v>
      </c>
      <c r="O15" s="11">
        <f>IF(LEFT(I12,1)="D",0,1)</f>
        <v>1</v>
      </c>
      <c r="P15" s="11">
        <f>IF(LEFT(E13,1)="D",0,1)</f>
        <v>1</v>
      </c>
      <c r="Q15" s="11">
        <f>IF(LEFT(I13,1)="D",0,1)</f>
        <v>1</v>
      </c>
      <c r="S15" s="2">
        <f aca="true" t="shared" si="8" ref="S15:Z15">J$45*J15</f>
        <v>8</v>
      </c>
      <c r="T15" s="2">
        <f t="shared" si="8"/>
        <v>7</v>
      </c>
      <c r="U15" s="2">
        <f t="shared" si="8"/>
        <v>6</v>
      </c>
      <c r="V15" s="2">
        <f t="shared" si="8"/>
        <v>5</v>
      </c>
      <c r="W15" s="2">
        <f t="shared" si="8"/>
        <v>4</v>
      </c>
      <c r="X15" s="2">
        <f t="shared" si="8"/>
        <v>3</v>
      </c>
      <c r="Y15" s="2">
        <f t="shared" si="8"/>
        <v>2</v>
      </c>
      <c r="Z15" s="2">
        <f t="shared" si="8"/>
        <v>1</v>
      </c>
      <c r="AA15" s="1">
        <f>S15</f>
        <v>8</v>
      </c>
      <c r="AB15" s="1">
        <f aca="true" t="shared" si="9" ref="AB15:AH15">T15</f>
        <v>7</v>
      </c>
      <c r="AC15" s="1">
        <f t="shared" si="9"/>
        <v>6</v>
      </c>
      <c r="AD15" s="1">
        <f t="shared" si="9"/>
        <v>5</v>
      </c>
      <c r="AE15" s="1">
        <f t="shared" si="9"/>
        <v>4</v>
      </c>
      <c r="AF15" s="1">
        <f t="shared" si="9"/>
        <v>3</v>
      </c>
      <c r="AG15" s="1">
        <f t="shared" si="9"/>
        <v>2</v>
      </c>
      <c r="AH15" s="1">
        <f t="shared" si="9"/>
        <v>1</v>
      </c>
    </row>
    <row r="16" spans="1:25" ht="12.75">
      <c r="A16" s="279" t="s">
        <v>83</v>
      </c>
      <c r="B16" s="13">
        <v>1</v>
      </c>
      <c r="C16" s="14" t="str">
        <f>IF(ISNONTEXT(T16),"",T16)</f>
        <v>Matthew Woolley</v>
      </c>
      <c r="D16" s="24">
        <v>6</v>
      </c>
      <c r="E16" s="32" t="s">
        <v>1736</v>
      </c>
      <c r="F16" s="13">
        <v>2</v>
      </c>
      <c r="G16" s="14" t="str">
        <f>IF(ISNONTEXT(X16),"",X16)</f>
        <v>James Dunford</v>
      </c>
      <c r="H16" s="24">
        <v>1</v>
      </c>
      <c r="I16" s="38" t="s">
        <v>1744</v>
      </c>
      <c r="J16" s="281">
        <f>IF(ISNUMBER(J20),J20,"")</f>
        <v>9</v>
      </c>
      <c r="K16" s="281">
        <f aca="true" t="shared" si="10" ref="K16:Q16">IF(ISNUMBER(K20),K20,"")</f>
        <v>6</v>
      </c>
      <c r="L16" s="281">
        <f t="shared" si="10"/>
        <v>8</v>
      </c>
      <c r="M16" s="281">
        <f t="shared" si="10"/>
        <v>3</v>
      </c>
      <c r="N16" s="281">
        <f t="shared" si="10"/>
        <v>4</v>
      </c>
      <c r="O16" s="281">
        <f t="shared" si="10"/>
        <v>10</v>
      </c>
      <c r="P16" s="281">
        <f t="shared" si="10"/>
        <v>5</v>
      </c>
      <c r="Q16" s="281">
        <f t="shared" si="10"/>
        <v>7</v>
      </c>
      <c r="R16" s="2"/>
      <c r="S16" s="2">
        <f>D16</f>
        <v>6</v>
      </c>
      <c r="T16" s="1" t="str">
        <f>HLOOKUP(S16,Athletes,U16,FALSE)</f>
        <v>Matthew Woolley</v>
      </c>
      <c r="U16" s="1">
        <f>R20</f>
        <v>21</v>
      </c>
      <c r="W16" s="2">
        <f>H16</f>
        <v>1</v>
      </c>
      <c r="X16" s="1" t="str">
        <f>HLOOKUP(W16,Athletes,Y16,FALSE)</f>
        <v>James Dunford</v>
      </c>
      <c r="Y16" s="1">
        <f>U16</f>
        <v>21</v>
      </c>
    </row>
    <row r="17" spans="1:25" ht="12.75">
      <c r="A17" s="280"/>
      <c r="B17" s="15">
        <v>3</v>
      </c>
      <c r="C17" s="16" t="str">
        <f>IF(ISNONTEXT(T17),"",T17)</f>
        <v>Alexander Shepherd</v>
      </c>
      <c r="D17" s="25">
        <v>3</v>
      </c>
      <c r="E17" s="33" t="s">
        <v>1737</v>
      </c>
      <c r="F17" s="15">
        <v>4</v>
      </c>
      <c r="G17" s="16" t="str">
        <f>IF(ISNONTEXT(X17),"",X17)</f>
        <v>John Culshaw (Jnr)</v>
      </c>
      <c r="H17" s="25">
        <v>88</v>
      </c>
      <c r="I17" s="39" t="s">
        <v>1745</v>
      </c>
      <c r="J17" s="281"/>
      <c r="K17" s="281"/>
      <c r="L17" s="281"/>
      <c r="M17" s="281"/>
      <c r="N17" s="281"/>
      <c r="O17" s="281"/>
      <c r="P17" s="281"/>
      <c r="Q17" s="281"/>
      <c r="R17" s="2"/>
      <c r="S17" s="2">
        <f>D17</f>
        <v>3</v>
      </c>
      <c r="T17" s="1" t="str">
        <f>HLOOKUP(S17,Athletes,U17,FALSE)</f>
        <v>Alexander Shepherd</v>
      </c>
      <c r="U17" s="1">
        <f>R20</f>
        <v>21</v>
      </c>
      <c r="W17" s="2">
        <f>H17</f>
        <v>88</v>
      </c>
      <c r="X17" s="1" t="str">
        <f>HLOOKUP(W17,Athletes,Y17,FALSE)</f>
        <v>John Culshaw (Jnr)</v>
      </c>
      <c r="Y17" s="1">
        <f>U17</f>
        <v>21</v>
      </c>
    </row>
    <row r="18" spans="1:25" ht="12.75">
      <c r="A18" s="280"/>
      <c r="B18" s="15">
        <v>5</v>
      </c>
      <c r="C18" s="16" t="str">
        <f>IF(ISNONTEXT(T18),"",T18)</f>
        <v>Richard Langslow</v>
      </c>
      <c r="D18" s="25">
        <v>2</v>
      </c>
      <c r="E18" s="33" t="s">
        <v>1738</v>
      </c>
      <c r="F18" s="15">
        <v>6</v>
      </c>
      <c r="G18" s="16" t="str">
        <f>IF(ISNONTEXT(X18),"",X18)</f>
        <v>Dale Howlett</v>
      </c>
      <c r="H18" s="25">
        <v>7</v>
      </c>
      <c r="I18" s="39" t="s">
        <v>1746</v>
      </c>
      <c r="J18" s="281"/>
      <c r="K18" s="281"/>
      <c r="L18" s="281"/>
      <c r="M18" s="281"/>
      <c r="N18" s="281"/>
      <c r="O18" s="281"/>
      <c r="P18" s="281"/>
      <c r="Q18" s="281"/>
      <c r="R18" s="2"/>
      <c r="S18" s="2">
        <f>D18</f>
        <v>2</v>
      </c>
      <c r="T18" s="1" t="str">
        <f>HLOOKUP(S18,Athletes,U18,FALSE)</f>
        <v>Richard Langslow</v>
      </c>
      <c r="U18" s="1">
        <f>R20</f>
        <v>21</v>
      </c>
      <c r="W18" s="2">
        <f>H18</f>
        <v>7</v>
      </c>
      <c r="X18" s="1" t="str">
        <f>HLOOKUP(W18,Athletes,Y18,FALSE)</f>
        <v>Dale Howlett</v>
      </c>
      <c r="Y18" s="1">
        <f>U18</f>
        <v>21</v>
      </c>
    </row>
    <row r="19" spans="1:25" ht="12.75">
      <c r="A19" s="98">
        <f>K72</f>
      </c>
      <c r="B19" s="17">
        <v>7</v>
      </c>
      <c r="C19" s="18" t="str">
        <f>IF(ISNONTEXT(T19),"",T19)</f>
        <v>Glen Woodward</v>
      </c>
      <c r="D19" s="26">
        <v>55</v>
      </c>
      <c r="E19" s="34" t="s">
        <v>1739</v>
      </c>
      <c r="F19" s="17">
        <v>8</v>
      </c>
      <c r="G19" s="18" t="str">
        <f>IF(ISNONTEXT(X19),"",X19)</f>
        <v>James Owen</v>
      </c>
      <c r="H19" s="26">
        <v>44</v>
      </c>
      <c r="I19" s="40" t="s">
        <v>1747</v>
      </c>
      <c r="J19" s="281"/>
      <c r="K19" s="281"/>
      <c r="L19" s="281"/>
      <c r="M19" s="281"/>
      <c r="N19" s="281"/>
      <c r="O19" s="281"/>
      <c r="P19" s="281"/>
      <c r="Q19" s="281"/>
      <c r="R19" s="2"/>
      <c r="S19" s="2">
        <f>D19</f>
        <v>55</v>
      </c>
      <c r="T19" s="1" t="str">
        <f>HLOOKUP(S19,Athletes,U19,FALSE)</f>
        <v>Glen Woodward</v>
      </c>
      <c r="U19" s="1">
        <f>R20</f>
        <v>21</v>
      </c>
      <c r="W19" s="2">
        <f>H19</f>
        <v>44</v>
      </c>
      <c r="X19" s="1" t="str">
        <f>HLOOKUP(W19,Athletes,Y19,FALSE)</f>
        <v>James Owen</v>
      </c>
      <c r="Y19" s="1">
        <f>U19</f>
        <v>21</v>
      </c>
    </row>
    <row r="20" spans="1:34" ht="12.75" hidden="1">
      <c r="A20" s="208"/>
      <c r="B20" s="204"/>
      <c r="C20" s="171"/>
      <c r="D20" s="172"/>
      <c r="E20" s="173"/>
      <c r="F20" s="170"/>
      <c r="G20" s="171"/>
      <c r="H20" s="172"/>
      <c r="I20" s="174"/>
      <c r="J20" s="11">
        <f>HLOOKUP(J$40,$S20:$AH21,2,FALSE)</f>
        <v>9</v>
      </c>
      <c r="K20" s="11">
        <f>HLOOKUP(K$40,$S20:$AH21,2,FALSE)</f>
        <v>6</v>
      </c>
      <c r="L20" s="11">
        <f aca="true" t="shared" si="11" ref="L20:Q20">HLOOKUP(L$40,$S20:$AH21,2,FALSE)</f>
        <v>8</v>
      </c>
      <c r="M20" s="11">
        <f t="shared" si="11"/>
        <v>3</v>
      </c>
      <c r="N20" s="11">
        <f t="shared" si="11"/>
        <v>4</v>
      </c>
      <c r="O20" s="11">
        <f t="shared" si="11"/>
        <v>10</v>
      </c>
      <c r="P20" s="11">
        <f t="shared" si="11"/>
        <v>5</v>
      </c>
      <c r="Q20" s="11">
        <f t="shared" si="11"/>
        <v>7</v>
      </c>
      <c r="R20" s="2">
        <v>21</v>
      </c>
      <c r="S20" s="2">
        <f>D16</f>
        <v>6</v>
      </c>
      <c r="T20" s="2">
        <f>H16</f>
        <v>1</v>
      </c>
      <c r="U20" s="2">
        <f>D17</f>
        <v>3</v>
      </c>
      <c r="V20" s="2">
        <f>H17</f>
        <v>88</v>
      </c>
      <c r="W20" s="2">
        <f>D18</f>
        <v>2</v>
      </c>
      <c r="X20" s="2">
        <f>H18</f>
        <v>7</v>
      </c>
      <c r="Y20" s="2">
        <f>D19</f>
        <v>55</v>
      </c>
      <c r="Z20" s="2">
        <f>H19</f>
        <v>44</v>
      </c>
      <c r="AA20" s="1">
        <f aca="true" t="shared" si="12" ref="AA20:AH20">HLOOKUP(S20,$J$40:$Y$41,2,FALSE)</f>
        <v>66</v>
      </c>
      <c r="AB20" s="1">
        <f t="shared" si="12"/>
        <v>11</v>
      </c>
      <c r="AC20" s="1">
        <f t="shared" si="12"/>
        <v>33</v>
      </c>
      <c r="AD20" s="1">
        <f t="shared" si="12"/>
        <v>8</v>
      </c>
      <c r="AE20" s="1">
        <f t="shared" si="12"/>
        <v>22</v>
      </c>
      <c r="AF20" s="1">
        <f t="shared" si="12"/>
        <v>77</v>
      </c>
      <c r="AG20" s="1">
        <f t="shared" si="12"/>
        <v>5</v>
      </c>
      <c r="AH20" s="1">
        <f t="shared" si="12"/>
        <v>4</v>
      </c>
    </row>
    <row r="21" spans="1:34" ht="12.75" hidden="1">
      <c r="A21" s="207"/>
      <c r="B21" s="205"/>
      <c r="C21" s="201"/>
      <c r="D21" s="203"/>
      <c r="E21" s="36"/>
      <c r="F21" s="175"/>
      <c r="G21" s="202"/>
      <c r="H21" s="203"/>
      <c r="I21" s="42"/>
      <c r="J21" s="11">
        <f>IF(LEFT(E16,1)="D",0,1)</f>
        <v>1</v>
      </c>
      <c r="K21" s="11">
        <f>IF(LEFT(I16,1)="D",0,1)</f>
        <v>1</v>
      </c>
      <c r="L21" s="11">
        <f>IF(LEFT(E17,1)="D",0,1)</f>
        <v>1</v>
      </c>
      <c r="M21" s="11">
        <f>IF(LEFT(I17,1)="D",0,1)</f>
        <v>1</v>
      </c>
      <c r="N21" s="11">
        <f>IF(LEFT(E18,1)="D",0,1)</f>
        <v>1</v>
      </c>
      <c r="O21" s="11">
        <f>IF(LEFT(I18,1)="D",0,1)</f>
        <v>1</v>
      </c>
      <c r="P21" s="11">
        <f>IF(LEFT(E19,1)="D",0,1)</f>
        <v>1</v>
      </c>
      <c r="Q21" s="11">
        <f>IF(LEFT(I19,1)="D",0,1)</f>
        <v>1</v>
      </c>
      <c r="S21" s="2">
        <f aca="true" t="shared" si="13" ref="S21:Z21">J$44*J21</f>
        <v>10</v>
      </c>
      <c r="T21" s="2">
        <f t="shared" si="13"/>
        <v>9</v>
      </c>
      <c r="U21" s="2">
        <f t="shared" si="13"/>
        <v>8</v>
      </c>
      <c r="V21" s="2">
        <f t="shared" si="13"/>
        <v>7</v>
      </c>
      <c r="W21" s="2">
        <f t="shared" si="13"/>
        <v>6</v>
      </c>
      <c r="X21" s="2">
        <f t="shared" si="13"/>
        <v>5</v>
      </c>
      <c r="Y21" s="2">
        <f t="shared" si="13"/>
        <v>4</v>
      </c>
      <c r="Z21" s="2">
        <f t="shared" si="13"/>
        <v>3</v>
      </c>
      <c r="AA21" s="1">
        <f>S21</f>
        <v>10</v>
      </c>
      <c r="AB21" s="1">
        <f aca="true" t="shared" si="14" ref="AB21:AH21">T21</f>
        <v>9</v>
      </c>
      <c r="AC21" s="1">
        <f t="shared" si="14"/>
        <v>8</v>
      </c>
      <c r="AD21" s="1">
        <f t="shared" si="14"/>
        <v>7</v>
      </c>
      <c r="AE21" s="1">
        <f t="shared" si="14"/>
        <v>6</v>
      </c>
      <c r="AF21" s="1">
        <f t="shared" si="14"/>
        <v>5</v>
      </c>
      <c r="AG21" s="1">
        <f t="shared" si="14"/>
        <v>4</v>
      </c>
      <c r="AH21" s="1">
        <f t="shared" si="14"/>
        <v>3</v>
      </c>
    </row>
    <row r="22" spans="1:25" ht="12.75">
      <c r="A22" s="279" t="s">
        <v>84</v>
      </c>
      <c r="B22" s="13">
        <v>1</v>
      </c>
      <c r="C22" s="14" t="str">
        <f>IF(ISNONTEXT(T22),"",T22)</f>
        <v>Richard Woolley</v>
      </c>
      <c r="D22" s="24">
        <v>66</v>
      </c>
      <c r="E22" s="32" t="s">
        <v>1740</v>
      </c>
      <c r="F22" s="13">
        <v>2</v>
      </c>
      <c r="G22" s="14" t="str">
        <f>IF(ISNONTEXT(X22),"",X22)</f>
        <v>Alexander Widgery</v>
      </c>
      <c r="H22" s="24">
        <v>33</v>
      </c>
      <c r="I22" s="38" t="s">
        <v>1748</v>
      </c>
      <c r="J22" s="281">
        <f>IF(ISNUMBER(J26),J26,"")</f>
        <v>6</v>
      </c>
      <c r="K22" s="281">
        <f aca="true" t="shared" si="15" ref="K22:Q22">IF(ISNUMBER(K26),K26,"")</f>
        <v>5</v>
      </c>
      <c r="L22" s="281">
        <f t="shared" si="15"/>
        <v>7</v>
      </c>
      <c r="M22" s="281">
        <f t="shared" si="15"/>
        <v>3</v>
      </c>
      <c r="N22" s="281">
        <f t="shared" si="15"/>
        <v>1</v>
      </c>
      <c r="O22" s="281">
        <f t="shared" si="15"/>
        <v>8</v>
      </c>
      <c r="P22" s="281">
        <f t="shared" si="15"/>
        <v>2</v>
      </c>
      <c r="Q22" s="281">
        <f t="shared" si="15"/>
        <v>4</v>
      </c>
      <c r="R22" s="2"/>
      <c r="S22" s="2">
        <f>D22</f>
        <v>66</v>
      </c>
      <c r="T22" s="1" t="str">
        <f>HLOOKUP(S22,Athletes,U22,FALSE)</f>
        <v>Richard Woolley</v>
      </c>
      <c r="U22" s="1">
        <f>R26</f>
        <v>21</v>
      </c>
      <c r="W22" s="2">
        <f>H22</f>
        <v>33</v>
      </c>
      <c r="X22" s="1" t="str">
        <f>HLOOKUP(W22,Athletes,Y22,FALSE)</f>
        <v>Alexander Widgery</v>
      </c>
      <c r="Y22" s="1">
        <f>U22</f>
        <v>21</v>
      </c>
    </row>
    <row r="23" spans="1:25" ht="12.75">
      <c r="A23" s="280"/>
      <c r="B23" s="15">
        <v>3</v>
      </c>
      <c r="C23" s="16" t="str">
        <f>IF(ISNONTEXT(T23),"",T23)</f>
        <v>William Dunford</v>
      </c>
      <c r="D23" s="25">
        <v>11</v>
      </c>
      <c r="E23" s="33" t="s">
        <v>1741</v>
      </c>
      <c r="F23" s="15">
        <v>4</v>
      </c>
      <c r="G23" s="16" t="str">
        <f>IF(ISNONTEXT(X23),"",X23)</f>
        <v>Richard Catlin</v>
      </c>
      <c r="H23" s="25">
        <v>22</v>
      </c>
      <c r="I23" s="39" t="s">
        <v>1749</v>
      </c>
      <c r="J23" s="281"/>
      <c r="K23" s="281"/>
      <c r="L23" s="281"/>
      <c r="M23" s="281"/>
      <c r="N23" s="281"/>
      <c r="O23" s="281"/>
      <c r="P23" s="281"/>
      <c r="Q23" s="281"/>
      <c r="R23" s="2"/>
      <c r="S23" s="2">
        <f>D23</f>
        <v>11</v>
      </c>
      <c r="T23" s="1" t="str">
        <f>HLOOKUP(S23,Athletes,U23,FALSE)</f>
        <v>William Dunford</v>
      </c>
      <c r="U23" s="1">
        <f>R26</f>
        <v>21</v>
      </c>
      <c r="W23" s="2">
        <f>H23</f>
        <v>22</v>
      </c>
      <c r="X23" s="1" t="str">
        <f>HLOOKUP(W23,Athletes,Y23,FALSE)</f>
        <v>Richard Catlin</v>
      </c>
      <c r="Y23" s="1">
        <f>U23</f>
        <v>21</v>
      </c>
    </row>
    <row r="24" spans="1:25" ht="12.75">
      <c r="A24" s="280"/>
      <c r="B24" s="15">
        <v>5</v>
      </c>
      <c r="C24" s="16" t="str">
        <f>IF(ISNONTEXT(T24),"",T24)</f>
        <v>Philip Owen</v>
      </c>
      <c r="D24" s="25">
        <v>8</v>
      </c>
      <c r="E24" s="33" t="s">
        <v>1742</v>
      </c>
      <c r="F24" s="15">
        <v>6</v>
      </c>
      <c r="G24" s="16" t="str">
        <f>IF(ISNONTEXT(X24),"",X24)</f>
        <v>Stephen Perry</v>
      </c>
      <c r="H24" s="25">
        <v>4</v>
      </c>
      <c r="I24" s="39" t="s">
        <v>1750</v>
      </c>
      <c r="J24" s="281"/>
      <c r="K24" s="281"/>
      <c r="L24" s="281"/>
      <c r="M24" s="281"/>
      <c r="N24" s="281"/>
      <c r="O24" s="281"/>
      <c r="P24" s="281"/>
      <c r="Q24" s="281"/>
      <c r="R24" s="2"/>
      <c r="S24" s="2">
        <f>D24</f>
        <v>8</v>
      </c>
      <c r="T24" s="1" t="str">
        <f>HLOOKUP(S24,Athletes,U24,FALSE)</f>
        <v>Philip Owen</v>
      </c>
      <c r="U24" s="1">
        <f>R26</f>
        <v>21</v>
      </c>
      <c r="W24" s="2">
        <f>H24</f>
        <v>4</v>
      </c>
      <c r="X24" s="1" t="str">
        <f>HLOOKUP(W24,Athletes,Y24,FALSE)</f>
        <v>Stephen Perry</v>
      </c>
      <c r="Y24" s="1">
        <f>U24</f>
        <v>21</v>
      </c>
    </row>
    <row r="25" spans="1:25" ht="12.75">
      <c r="A25" s="98">
        <f>K78</f>
      </c>
      <c r="B25" s="17">
        <v>7</v>
      </c>
      <c r="C25" s="18" t="str">
        <f>IF(ISNONTEXT(T25),"",T25)</f>
        <v>Frank Blackwell</v>
      </c>
      <c r="D25" s="26">
        <v>77</v>
      </c>
      <c r="E25" s="34" t="s">
        <v>1743</v>
      </c>
      <c r="F25" s="17">
        <v>8</v>
      </c>
      <c r="G25" s="18" t="str">
        <f>IF(ISNONTEXT(X25),"",X25)</f>
        <v>Darren Woodward</v>
      </c>
      <c r="H25" s="26">
        <v>5</v>
      </c>
      <c r="I25" s="40" t="s">
        <v>1751</v>
      </c>
      <c r="J25" s="281"/>
      <c r="K25" s="281"/>
      <c r="L25" s="281"/>
      <c r="M25" s="281"/>
      <c r="N25" s="281"/>
      <c r="O25" s="281"/>
      <c r="P25" s="281"/>
      <c r="Q25" s="281"/>
      <c r="R25" s="2"/>
      <c r="S25" s="2">
        <f>D25</f>
        <v>77</v>
      </c>
      <c r="T25" s="1" t="str">
        <f>HLOOKUP(S25,Athletes,U25,FALSE)</f>
        <v>Frank Blackwell</v>
      </c>
      <c r="U25" s="1">
        <f>R26</f>
        <v>21</v>
      </c>
      <c r="W25" s="2">
        <f>H25</f>
        <v>5</v>
      </c>
      <c r="X25" s="1" t="str">
        <f>HLOOKUP(W25,Athletes,Y25,FALSE)</f>
        <v>Darren Woodward</v>
      </c>
      <c r="Y25" s="1">
        <f>U25</f>
        <v>21</v>
      </c>
    </row>
    <row r="26" spans="1:34" ht="12.75" hidden="1">
      <c r="A26" s="206"/>
      <c r="B26" s="103"/>
      <c r="C26" s="20">
        <f>IF(ISNONTEXT(T26),"",T26)</f>
      </c>
      <c r="D26" s="28"/>
      <c r="E26" s="35"/>
      <c r="F26" s="19"/>
      <c r="G26" s="20">
        <f>IF(ISNONTEXT(X26),"",X26)</f>
      </c>
      <c r="H26" s="28"/>
      <c r="I26" s="41"/>
      <c r="J26" s="11">
        <f aca="true" t="shared" si="16" ref="J26:Q26">HLOOKUP(J$41,$S26:$AH27,2,FALSE)</f>
        <v>6</v>
      </c>
      <c r="K26" s="11">
        <f t="shared" si="16"/>
        <v>5</v>
      </c>
      <c r="L26" s="11">
        <f t="shared" si="16"/>
        <v>7</v>
      </c>
      <c r="M26" s="11">
        <f t="shared" si="16"/>
        <v>3</v>
      </c>
      <c r="N26" s="11">
        <f t="shared" si="16"/>
        <v>1</v>
      </c>
      <c r="O26" s="11">
        <f t="shared" si="16"/>
        <v>8</v>
      </c>
      <c r="P26" s="11">
        <f t="shared" si="16"/>
        <v>2</v>
      </c>
      <c r="Q26" s="11">
        <f t="shared" si="16"/>
        <v>4</v>
      </c>
      <c r="R26" s="2">
        <v>21</v>
      </c>
      <c r="S26" s="2">
        <f>D22</f>
        <v>66</v>
      </c>
      <c r="T26" s="2">
        <f>H22</f>
        <v>33</v>
      </c>
      <c r="U26" s="2">
        <f>D23</f>
        <v>11</v>
      </c>
      <c r="V26" s="2">
        <f>H23</f>
        <v>22</v>
      </c>
      <c r="W26" s="2">
        <f>D24</f>
        <v>8</v>
      </c>
      <c r="X26" s="2">
        <f>H24</f>
        <v>4</v>
      </c>
      <c r="Y26" s="2">
        <f>D25</f>
        <v>77</v>
      </c>
      <c r="Z26" s="2">
        <f>H25</f>
        <v>5</v>
      </c>
      <c r="AA26" s="1">
        <f aca="true" t="shared" si="17" ref="AA26:AH26">HLOOKUP(S26,$J$40:$Y$41,2,FALSE)</f>
        <v>6</v>
      </c>
      <c r="AB26" s="1">
        <f t="shared" si="17"/>
        <v>3</v>
      </c>
      <c r="AC26" s="1">
        <f t="shared" si="17"/>
        <v>1</v>
      </c>
      <c r="AD26" s="1">
        <f t="shared" si="17"/>
        <v>2</v>
      </c>
      <c r="AE26" s="1">
        <f t="shared" si="17"/>
        <v>88</v>
      </c>
      <c r="AF26" s="1">
        <f t="shared" si="17"/>
        <v>44</v>
      </c>
      <c r="AG26" s="1">
        <f t="shared" si="17"/>
        <v>7</v>
      </c>
      <c r="AH26" s="1">
        <f t="shared" si="17"/>
        <v>55</v>
      </c>
    </row>
    <row r="27" spans="1:34" ht="12.75" hidden="1">
      <c r="A27" s="208"/>
      <c r="B27" s="104"/>
      <c r="C27" s="22"/>
      <c r="D27" s="29"/>
      <c r="E27" s="36"/>
      <c r="F27" s="21"/>
      <c r="G27" s="22"/>
      <c r="H27" s="29"/>
      <c r="I27" s="42"/>
      <c r="J27" s="11">
        <f>IF(LEFT(E22,1)="D",0,1)</f>
        <v>1</v>
      </c>
      <c r="K27" s="11">
        <f>IF(LEFT(I22,1)="D",0,1)</f>
        <v>1</v>
      </c>
      <c r="L27" s="11">
        <f>IF(LEFT(E23,1)="D",0,1)</f>
        <v>1</v>
      </c>
      <c r="M27" s="11">
        <f>IF(LEFT(I23,1)="D",0,1)</f>
        <v>1</v>
      </c>
      <c r="N27" s="11">
        <f>IF(LEFT(E24,1)="D",0,1)</f>
        <v>1</v>
      </c>
      <c r="O27" s="11">
        <f>IF(LEFT(I24,1)="D",0,1)</f>
        <v>1</v>
      </c>
      <c r="P27" s="11">
        <f>IF(LEFT(E25,1)="D",0,1)</f>
        <v>1</v>
      </c>
      <c r="Q27" s="11">
        <f>IF(LEFT(I25,1)="D",0,1)</f>
        <v>1</v>
      </c>
      <c r="S27" s="2">
        <f aca="true" t="shared" si="18" ref="S27:Z27">J$45*J27</f>
        <v>8</v>
      </c>
      <c r="T27" s="2">
        <f t="shared" si="18"/>
        <v>7</v>
      </c>
      <c r="U27" s="2">
        <f t="shared" si="18"/>
        <v>6</v>
      </c>
      <c r="V27" s="2">
        <f t="shared" si="18"/>
        <v>5</v>
      </c>
      <c r="W27" s="2">
        <f t="shared" si="18"/>
        <v>4</v>
      </c>
      <c r="X27" s="2">
        <f t="shared" si="18"/>
        <v>3</v>
      </c>
      <c r="Y27" s="2">
        <f t="shared" si="18"/>
        <v>2</v>
      </c>
      <c r="Z27" s="2">
        <f t="shared" si="18"/>
        <v>1</v>
      </c>
      <c r="AA27" s="1">
        <f>S27</f>
        <v>8</v>
      </c>
      <c r="AB27" s="1">
        <f aca="true" t="shared" si="19" ref="AB27:AH27">T27</f>
        <v>7</v>
      </c>
      <c r="AC27" s="1">
        <f t="shared" si="19"/>
        <v>6</v>
      </c>
      <c r="AD27" s="1">
        <f t="shared" si="19"/>
        <v>5</v>
      </c>
      <c r="AE27" s="1">
        <f t="shared" si="19"/>
        <v>4</v>
      </c>
      <c r="AF27" s="1">
        <f t="shared" si="19"/>
        <v>3</v>
      </c>
      <c r="AG27" s="1">
        <f t="shared" si="19"/>
        <v>2</v>
      </c>
      <c r="AH27" s="1">
        <f t="shared" si="19"/>
        <v>1</v>
      </c>
    </row>
    <row r="28" spans="1:25" ht="12.75">
      <c r="A28" s="279" t="s">
        <v>85</v>
      </c>
      <c r="B28" s="13">
        <v>1</v>
      </c>
      <c r="C28" s="14" t="str">
        <f>IF(ISNONTEXT(T28),"",T28)</f>
        <v>Andrew Thomas</v>
      </c>
      <c r="D28" s="24">
        <v>1</v>
      </c>
      <c r="E28" s="32" t="s">
        <v>1676</v>
      </c>
      <c r="F28" s="13">
        <v>2</v>
      </c>
      <c r="G28" s="14" t="str">
        <f>IF(ISNONTEXT(X28),"",X28)</f>
        <v>Graham Yapp</v>
      </c>
      <c r="H28" s="24">
        <v>4</v>
      </c>
      <c r="I28" s="38" t="s">
        <v>1680</v>
      </c>
      <c r="J28" s="281">
        <f>IF(ISNUMBER(J32),J32,"")</f>
        <v>10</v>
      </c>
      <c r="K28" s="281">
        <f aca="true" t="shared" si="20" ref="K28:Q28">IF(ISNUMBER(K32),K32,"")</f>
        <v>4</v>
      </c>
      <c r="L28" s="281">
        <f t="shared" si="20"/>
        <v>8</v>
      </c>
      <c r="M28" s="281">
        <f t="shared" si="20"/>
        <v>9</v>
      </c>
      <c r="N28" s="281">
        <f t="shared" si="20"/>
        <v>3</v>
      </c>
      <c r="O28" s="281">
        <f t="shared" si="20"/>
        <v>7</v>
      </c>
      <c r="P28" s="281">
        <f t="shared" si="20"/>
        <v>5</v>
      </c>
      <c r="Q28" s="281">
        <f t="shared" si="20"/>
        <v>6</v>
      </c>
      <c r="R28" s="2"/>
      <c r="S28" s="2">
        <f>D28</f>
        <v>1</v>
      </c>
      <c r="T28" s="1" t="str">
        <f>HLOOKUP(S28,Athletes,U28,FALSE)</f>
        <v>Andrew Thomas</v>
      </c>
      <c r="U28" s="1">
        <f>R32</f>
        <v>18</v>
      </c>
      <c r="W28" s="2">
        <f>H28</f>
        <v>4</v>
      </c>
      <c r="X28" s="1" t="str">
        <f>HLOOKUP(W28,Athletes,Y28,FALSE)</f>
        <v>Graham Yapp</v>
      </c>
      <c r="Y28" s="1">
        <f>U28</f>
        <v>18</v>
      </c>
    </row>
    <row r="29" spans="1:25" ht="12.75">
      <c r="A29" s="280"/>
      <c r="B29" s="15">
        <v>3</v>
      </c>
      <c r="C29" s="16" t="str">
        <f>IF(ISNONTEXT(T29),"",T29)</f>
        <v>Richard Parker</v>
      </c>
      <c r="D29" s="25">
        <v>3</v>
      </c>
      <c r="E29" s="33" t="s">
        <v>1677</v>
      </c>
      <c r="F29" s="15">
        <v>4</v>
      </c>
      <c r="G29" s="16" t="str">
        <f>IF(ISNONTEXT(X29),"",X29)</f>
        <v>Matthew Woolley</v>
      </c>
      <c r="H29" s="25">
        <v>6</v>
      </c>
      <c r="I29" s="39" t="s">
        <v>1681</v>
      </c>
      <c r="J29" s="281"/>
      <c r="K29" s="281"/>
      <c r="L29" s="281"/>
      <c r="M29" s="281"/>
      <c r="N29" s="281"/>
      <c r="O29" s="281"/>
      <c r="P29" s="281"/>
      <c r="Q29" s="281"/>
      <c r="R29" s="2"/>
      <c r="S29" s="2">
        <f>D29</f>
        <v>3</v>
      </c>
      <c r="T29" s="1" t="str">
        <f>HLOOKUP(S29,Athletes,U29,FALSE)</f>
        <v>Richard Parker</v>
      </c>
      <c r="U29" s="1">
        <f>R32</f>
        <v>18</v>
      </c>
      <c r="W29" s="2">
        <f>H29</f>
        <v>6</v>
      </c>
      <c r="X29" s="1" t="str">
        <f>HLOOKUP(W29,Athletes,Y29,FALSE)</f>
        <v>Matthew Woolley</v>
      </c>
      <c r="Y29" s="1">
        <f>U29</f>
        <v>18</v>
      </c>
    </row>
    <row r="30" spans="1:25" ht="12.75">
      <c r="A30" s="280"/>
      <c r="B30" s="15">
        <v>5</v>
      </c>
      <c r="C30" s="16" t="str">
        <f>IF(ISNONTEXT(T30),"",T30)</f>
        <v>Gavin Showell</v>
      </c>
      <c r="D30" s="25">
        <v>8</v>
      </c>
      <c r="E30" s="33" t="s">
        <v>1678</v>
      </c>
      <c r="F30" s="15">
        <v>6</v>
      </c>
      <c r="G30" s="16" t="str">
        <f>IF(ISNONTEXT(X30),"",X30)</f>
        <v>Bob Abdy</v>
      </c>
      <c r="H30" s="25">
        <v>7</v>
      </c>
      <c r="I30" s="39" t="s">
        <v>1682</v>
      </c>
      <c r="J30" s="281"/>
      <c r="K30" s="281"/>
      <c r="L30" s="281"/>
      <c r="M30" s="281"/>
      <c r="N30" s="281"/>
      <c r="O30" s="281"/>
      <c r="P30" s="281"/>
      <c r="Q30" s="281"/>
      <c r="R30" s="2"/>
      <c r="S30" s="2">
        <f>D30</f>
        <v>8</v>
      </c>
      <c r="T30" s="1" t="str">
        <f>HLOOKUP(S30,Athletes,U30,FALSE)</f>
        <v>Gavin Showell</v>
      </c>
      <c r="U30" s="1">
        <f>R32</f>
        <v>18</v>
      </c>
      <c r="W30" s="2">
        <f>H30</f>
        <v>7</v>
      </c>
      <c r="X30" s="1" t="str">
        <f>HLOOKUP(W30,Athletes,Y30,FALSE)</f>
        <v>Bob Abdy</v>
      </c>
      <c r="Y30" s="1">
        <f>U30</f>
        <v>18</v>
      </c>
    </row>
    <row r="31" spans="1:25" ht="12.75">
      <c r="A31" s="98">
        <f>K84</f>
      </c>
      <c r="B31" s="17">
        <v>7</v>
      </c>
      <c r="C31" s="18" t="str">
        <f>IF(ISNONTEXT(T31),"",T31)</f>
        <v>Richard Langslow</v>
      </c>
      <c r="D31" s="26">
        <v>2</v>
      </c>
      <c r="E31" s="34" t="s">
        <v>1679</v>
      </c>
      <c r="F31" s="17">
        <v>8</v>
      </c>
      <c r="G31" s="18" t="str">
        <f>IF(ISNONTEXT(X31),"",X31)</f>
        <v>Glen Woodward</v>
      </c>
      <c r="H31" s="26">
        <v>55</v>
      </c>
      <c r="I31" s="40" t="s">
        <v>1683</v>
      </c>
      <c r="J31" s="281"/>
      <c r="K31" s="281"/>
      <c r="L31" s="281"/>
      <c r="M31" s="281"/>
      <c r="N31" s="281"/>
      <c r="O31" s="281"/>
      <c r="P31" s="281"/>
      <c r="Q31" s="281"/>
      <c r="R31" s="2"/>
      <c r="S31" s="2">
        <f>D31</f>
        <v>2</v>
      </c>
      <c r="T31" s="1" t="str">
        <f>HLOOKUP(S31,Athletes,U31,FALSE)</f>
        <v>Richard Langslow</v>
      </c>
      <c r="U31" s="1">
        <f>R32</f>
        <v>18</v>
      </c>
      <c r="W31" s="2">
        <f>H31</f>
        <v>55</v>
      </c>
      <c r="X31" s="1" t="str">
        <f>HLOOKUP(W31,Athletes,Y31,FALSE)</f>
        <v>Glen Woodward</v>
      </c>
      <c r="Y31" s="1">
        <f>U31</f>
        <v>18</v>
      </c>
    </row>
    <row r="32" spans="1:34" ht="12.75" hidden="1">
      <c r="A32" s="208"/>
      <c r="B32" s="204"/>
      <c r="C32" s="171"/>
      <c r="D32" s="172"/>
      <c r="E32" s="173"/>
      <c r="F32" s="170"/>
      <c r="G32" s="171"/>
      <c r="H32" s="172"/>
      <c r="I32" s="174"/>
      <c r="J32" s="11">
        <f>HLOOKUP(J$40,$S32:$AH33,2,FALSE)</f>
        <v>10</v>
      </c>
      <c r="K32" s="11">
        <f>HLOOKUP(K$40,$S32:$AH33,2,FALSE)</f>
        <v>4</v>
      </c>
      <c r="L32" s="11">
        <f aca="true" t="shared" si="21" ref="L32:Q32">HLOOKUP(L$40,$S32:$AH33,2,FALSE)</f>
        <v>8</v>
      </c>
      <c r="M32" s="11">
        <f t="shared" si="21"/>
        <v>9</v>
      </c>
      <c r="N32" s="11">
        <f t="shared" si="21"/>
        <v>3</v>
      </c>
      <c r="O32" s="11">
        <f t="shared" si="21"/>
        <v>7</v>
      </c>
      <c r="P32" s="11">
        <f t="shared" si="21"/>
        <v>5</v>
      </c>
      <c r="Q32" s="11">
        <f t="shared" si="21"/>
        <v>6</v>
      </c>
      <c r="R32" s="2">
        <v>18</v>
      </c>
      <c r="S32" s="2">
        <f>D28</f>
        <v>1</v>
      </c>
      <c r="T32" s="2">
        <f>H28</f>
        <v>4</v>
      </c>
      <c r="U32" s="2">
        <f>D29</f>
        <v>3</v>
      </c>
      <c r="V32" s="2">
        <f>H29</f>
        <v>6</v>
      </c>
      <c r="W32" s="2">
        <f>D30</f>
        <v>8</v>
      </c>
      <c r="X32" s="2">
        <f>H30</f>
        <v>7</v>
      </c>
      <c r="Y32" s="2">
        <f>D31</f>
        <v>2</v>
      </c>
      <c r="Z32" s="2">
        <f>H31</f>
        <v>55</v>
      </c>
      <c r="AA32" s="1">
        <f aca="true" t="shared" si="22" ref="AA32:AH32">HLOOKUP(S32,$J$40:$Y$41,2,FALSE)</f>
        <v>11</v>
      </c>
      <c r="AB32" s="1">
        <f t="shared" si="22"/>
        <v>44</v>
      </c>
      <c r="AC32" s="1">
        <f t="shared" si="22"/>
        <v>33</v>
      </c>
      <c r="AD32" s="1">
        <f t="shared" si="22"/>
        <v>66</v>
      </c>
      <c r="AE32" s="1">
        <f t="shared" si="22"/>
        <v>88</v>
      </c>
      <c r="AF32" s="1">
        <f t="shared" si="22"/>
        <v>77</v>
      </c>
      <c r="AG32" s="1">
        <f t="shared" si="22"/>
        <v>22</v>
      </c>
      <c r="AH32" s="1">
        <f t="shared" si="22"/>
        <v>5</v>
      </c>
    </row>
    <row r="33" spans="1:34" ht="12.75" hidden="1">
      <c r="A33" s="207"/>
      <c r="B33" s="205"/>
      <c r="C33" s="201"/>
      <c r="D33" s="203"/>
      <c r="E33" s="36"/>
      <c r="F33" s="175"/>
      <c r="G33" s="202"/>
      <c r="H33" s="203"/>
      <c r="I33" s="42"/>
      <c r="J33" s="11">
        <f>IF(LEFT(E28,1)="D",0,1)</f>
        <v>1</v>
      </c>
      <c r="K33" s="11">
        <f>IF(LEFT(I28,1)="D",0,1)</f>
        <v>1</v>
      </c>
      <c r="L33" s="11">
        <f>IF(LEFT(E29,1)="D",0,1)</f>
        <v>1</v>
      </c>
      <c r="M33" s="11">
        <f>IF(LEFT(I29,1)="D",0,1)</f>
        <v>1</v>
      </c>
      <c r="N33" s="11">
        <f>IF(LEFT(E30,1)="D",0,1)</f>
        <v>1</v>
      </c>
      <c r="O33" s="11">
        <f>IF(LEFT(I30,1)="D",0,1)</f>
        <v>1</v>
      </c>
      <c r="P33" s="11">
        <f>IF(LEFT(E31,1)="D",0,1)</f>
        <v>1</v>
      </c>
      <c r="Q33" s="11">
        <f>IF(LEFT(I31,1)="D",0,1)</f>
        <v>1</v>
      </c>
      <c r="S33" s="2">
        <f aca="true" t="shared" si="23" ref="S33:Z33">J$44*J33</f>
        <v>10</v>
      </c>
      <c r="T33" s="2">
        <f t="shared" si="23"/>
        <v>9</v>
      </c>
      <c r="U33" s="2">
        <f t="shared" si="23"/>
        <v>8</v>
      </c>
      <c r="V33" s="2">
        <f t="shared" si="23"/>
        <v>7</v>
      </c>
      <c r="W33" s="2">
        <f t="shared" si="23"/>
        <v>6</v>
      </c>
      <c r="X33" s="2">
        <f t="shared" si="23"/>
        <v>5</v>
      </c>
      <c r="Y33" s="2">
        <f t="shared" si="23"/>
        <v>4</v>
      </c>
      <c r="Z33" s="2">
        <f t="shared" si="23"/>
        <v>3</v>
      </c>
      <c r="AA33" s="1">
        <f>S33</f>
        <v>10</v>
      </c>
      <c r="AB33" s="1">
        <f aca="true" t="shared" si="24" ref="AB33:AH33">T33</f>
        <v>9</v>
      </c>
      <c r="AC33" s="1">
        <f t="shared" si="24"/>
        <v>8</v>
      </c>
      <c r="AD33" s="1">
        <f t="shared" si="24"/>
        <v>7</v>
      </c>
      <c r="AE33" s="1">
        <f t="shared" si="24"/>
        <v>6</v>
      </c>
      <c r="AF33" s="1">
        <f t="shared" si="24"/>
        <v>5</v>
      </c>
      <c r="AG33" s="1">
        <f t="shared" si="24"/>
        <v>4</v>
      </c>
      <c r="AH33" s="1">
        <f t="shared" si="24"/>
        <v>3</v>
      </c>
    </row>
    <row r="34" spans="1:25" ht="12.75">
      <c r="A34" s="279" t="s">
        <v>86</v>
      </c>
      <c r="B34" s="15">
        <v>1</v>
      </c>
      <c r="C34" s="16" t="str">
        <f>IF(ISNONTEXT(T34),"",T34)</f>
        <v>Robert Bridgwater</v>
      </c>
      <c r="D34" s="25">
        <v>44</v>
      </c>
      <c r="E34" s="33" t="s">
        <v>1684</v>
      </c>
      <c r="F34" s="15">
        <v>2</v>
      </c>
      <c r="G34" s="16" t="str">
        <f>IF(ISNONTEXT(X34),"",X34)</f>
        <v>Steven Woolley</v>
      </c>
      <c r="H34" s="25">
        <v>66</v>
      </c>
      <c r="I34" s="39" t="s">
        <v>1688</v>
      </c>
      <c r="J34" s="281">
        <f>IF(ISNUMBER(J38),J38,"")</f>
        <v>5</v>
      </c>
      <c r="K34" s="281">
        <f aca="true" t="shared" si="25" ref="K34:Q34">IF(ISNUMBER(K38),K38,"")</f>
        <v>4</v>
      </c>
      <c r="L34" s="281">
        <f t="shared" si="25"/>
        <v>1</v>
      </c>
      <c r="M34" s="281">
        <f t="shared" si="25"/>
        <v>8</v>
      </c>
      <c r="N34" s="281">
        <f t="shared" si="25"/>
        <v>2</v>
      </c>
      <c r="O34" s="281">
        <f t="shared" si="25"/>
        <v>7</v>
      </c>
      <c r="P34" s="281">
        <f t="shared" si="25"/>
        <v>3</v>
      </c>
      <c r="Q34" s="281">
        <f t="shared" si="25"/>
        <v>6</v>
      </c>
      <c r="R34" s="2"/>
      <c r="S34" s="2">
        <f>D34</f>
        <v>44</v>
      </c>
      <c r="T34" s="1" t="str">
        <f>HLOOKUP(S34,Athletes,U34,FALSE)</f>
        <v>Robert Bridgwater</v>
      </c>
      <c r="U34" s="1">
        <f>R38</f>
        <v>18</v>
      </c>
      <c r="W34" s="2">
        <f>H34</f>
        <v>66</v>
      </c>
      <c r="X34" s="1" t="str">
        <f>HLOOKUP(W34,Athletes,Y34,FALSE)</f>
        <v>Steven Woolley</v>
      </c>
      <c r="Y34" s="1">
        <f>U34</f>
        <v>18</v>
      </c>
    </row>
    <row r="35" spans="1:25" ht="12.75">
      <c r="A35" s="280"/>
      <c r="B35" s="15">
        <v>3</v>
      </c>
      <c r="C35" s="16" t="str">
        <f>IF(ISNONTEXT(T35),"",T35)</f>
        <v>John Culshaw (Jnr)</v>
      </c>
      <c r="D35" s="25">
        <v>88</v>
      </c>
      <c r="E35" s="33" t="s">
        <v>1685</v>
      </c>
      <c r="F35" s="15">
        <v>4</v>
      </c>
      <c r="G35" s="16" t="str">
        <f>IF(ISNONTEXT(X35),"",X35)</f>
        <v>William Dunford</v>
      </c>
      <c r="H35" s="25">
        <v>11</v>
      </c>
      <c r="I35" s="39" t="s">
        <v>1689</v>
      </c>
      <c r="J35" s="281"/>
      <c r="K35" s="281"/>
      <c r="L35" s="281"/>
      <c r="M35" s="281"/>
      <c r="N35" s="281"/>
      <c r="O35" s="281"/>
      <c r="P35" s="281"/>
      <c r="Q35" s="281"/>
      <c r="R35" s="2"/>
      <c r="S35" s="2">
        <f>D35</f>
        <v>88</v>
      </c>
      <c r="T35" s="1" t="str">
        <f>HLOOKUP(S35,Athletes,U35,FALSE)</f>
        <v>John Culshaw (Jnr)</v>
      </c>
      <c r="U35" s="1">
        <f>R38</f>
        <v>18</v>
      </c>
      <c r="W35" s="2">
        <f>H35</f>
        <v>11</v>
      </c>
      <c r="X35" s="1" t="str">
        <f>HLOOKUP(W35,Athletes,Y35,FALSE)</f>
        <v>William Dunford</v>
      </c>
      <c r="Y35" s="1">
        <f>U35</f>
        <v>18</v>
      </c>
    </row>
    <row r="36" spans="1:25" ht="12.75">
      <c r="A36" s="280"/>
      <c r="B36" s="15">
        <v>5</v>
      </c>
      <c r="C36" s="16" t="str">
        <f>IF(ISNONTEXT(T36),"",T36)</f>
        <v>Jonathan Dumelow</v>
      </c>
      <c r="D36" s="25">
        <v>22</v>
      </c>
      <c r="E36" s="33" t="s">
        <v>1686</v>
      </c>
      <c r="F36" s="15">
        <v>6</v>
      </c>
      <c r="G36" s="16" t="str">
        <f>IF(ISNONTEXT(X36),"",X36)</f>
        <v>Frank Blackwell</v>
      </c>
      <c r="H36" s="25">
        <v>77</v>
      </c>
      <c r="I36" s="39" t="s">
        <v>1690</v>
      </c>
      <c r="J36" s="281"/>
      <c r="K36" s="281"/>
      <c r="L36" s="281"/>
      <c r="M36" s="281"/>
      <c r="N36" s="281"/>
      <c r="O36" s="281"/>
      <c r="P36" s="281"/>
      <c r="Q36" s="281"/>
      <c r="R36" s="2"/>
      <c r="S36" s="2">
        <f>D36</f>
        <v>22</v>
      </c>
      <c r="T36" s="1" t="str">
        <f>HLOOKUP(S36,Athletes,U36,FALSE)</f>
        <v>Jonathan Dumelow</v>
      </c>
      <c r="U36" s="1">
        <f>R38</f>
        <v>18</v>
      </c>
      <c r="W36" s="2">
        <f>H36</f>
        <v>77</v>
      </c>
      <c r="X36" s="1" t="str">
        <f>HLOOKUP(W36,Athletes,Y36,FALSE)</f>
        <v>Frank Blackwell</v>
      </c>
      <c r="Y36" s="1">
        <f>U36</f>
        <v>18</v>
      </c>
    </row>
    <row r="37" spans="1:25" ht="12.75">
      <c r="A37" s="98">
        <f>K90</f>
      </c>
      <c r="B37" s="17">
        <v>7</v>
      </c>
      <c r="C37" s="18" t="str">
        <f>IF(ISNONTEXT(T37),"",T37)</f>
        <v>Dai Vaughan</v>
      </c>
      <c r="D37" s="26">
        <v>5</v>
      </c>
      <c r="E37" s="34" t="s">
        <v>1687</v>
      </c>
      <c r="F37" s="17">
        <v>8</v>
      </c>
      <c r="G37" s="18" t="str">
        <f>IF(ISNONTEXT(X37),"",X37)</f>
        <v>John Turner</v>
      </c>
      <c r="H37" s="26">
        <v>33</v>
      </c>
      <c r="I37" s="40" t="s">
        <v>1691</v>
      </c>
      <c r="J37" s="281"/>
      <c r="K37" s="281"/>
      <c r="L37" s="281"/>
      <c r="M37" s="281"/>
      <c r="N37" s="281"/>
      <c r="O37" s="281"/>
      <c r="P37" s="281"/>
      <c r="Q37" s="281"/>
      <c r="R37" s="2"/>
      <c r="S37" s="2">
        <f>D37</f>
        <v>5</v>
      </c>
      <c r="T37" s="1" t="str">
        <f>HLOOKUP(S37,Athletes,U37,FALSE)</f>
        <v>Dai Vaughan</v>
      </c>
      <c r="U37" s="1">
        <f>R38</f>
        <v>18</v>
      </c>
      <c r="W37" s="2">
        <f>H37</f>
        <v>33</v>
      </c>
      <c r="X37" s="1" t="str">
        <f>HLOOKUP(W37,Athletes,Y37,FALSE)</f>
        <v>John Turner</v>
      </c>
      <c r="Y37" s="1">
        <f>U37</f>
        <v>18</v>
      </c>
    </row>
    <row r="38" spans="1:34" ht="12.75" hidden="1">
      <c r="A38" s="206"/>
      <c r="B38" s="103"/>
      <c r="C38" s="20">
        <f>IF(ISNONTEXT(T38),"",T38)</f>
      </c>
      <c r="D38" s="28"/>
      <c r="E38" s="35"/>
      <c r="F38" s="19"/>
      <c r="G38" s="20">
        <f>IF(ISNONTEXT(X38),"",X38)</f>
      </c>
      <c r="H38" s="28"/>
      <c r="I38" s="41"/>
      <c r="J38" s="11">
        <f aca="true" t="shared" si="26" ref="J38:Q38">HLOOKUP(J$41,$S38:$AH39,2,FALSE)</f>
        <v>5</v>
      </c>
      <c r="K38" s="11">
        <f t="shared" si="26"/>
        <v>4</v>
      </c>
      <c r="L38" s="11">
        <f t="shared" si="26"/>
        <v>1</v>
      </c>
      <c r="M38" s="11">
        <f t="shared" si="26"/>
        <v>8</v>
      </c>
      <c r="N38" s="11">
        <f t="shared" si="26"/>
        <v>2</v>
      </c>
      <c r="O38" s="11">
        <f t="shared" si="26"/>
        <v>7</v>
      </c>
      <c r="P38" s="11">
        <f t="shared" si="26"/>
        <v>3</v>
      </c>
      <c r="Q38" s="11">
        <f t="shared" si="26"/>
        <v>6</v>
      </c>
      <c r="R38" s="2">
        <v>18</v>
      </c>
      <c r="S38" s="2">
        <f>D34</f>
        <v>44</v>
      </c>
      <c r="T38" s="2">
        <f>H34</f>
        <v>66</v>
      </c>
      <c r="U38" s="2">
        <f>D35</f>
        <v>88</v>
      </c>
      <c r="V38" s="2">
        <f>H35</f>
        <v>11</v>
      </c>
      <c r="W38" s="2">
        <f>D36</f>
        <v>22</v>
      </c>
      <c r="X38" s="2">
        <f>H36</f>
        <v>77</v>
      </c>
      <c r="Y38" s="2">
        <f>D37</f>
        <v>5</v>
      </c>
      <c r="Z38" s="2">
        <f>H37</f>
        <v>33</v>
      </c>
      <c r="AA38" s="1">
        <f aca="true" t="shared" si="27" ref="AA38:AH38">HLOOKUP(S38,$J$40:$Y$41,2,FALSE)</f>
        <v>4</v>
      </c>
      <c r="AB38" s="1">
        <f t="shared" si="27"/>
        <v>6</v>
      </c>
      <c r="AC38" s="1">
        <f t="shared" si="27"/>
        <v>8</v>
      </c>
      <c r="AD38" s="1">
        <f t="shared" si="27"/>
        <v>1</v>
      </c>
      <c r="AE38" s="1">
        <f t="shared" si="27"/>
        <v>2</v>
      </c>
      <c r="AF38" s="1">
        <f t="shared" si="27"/>
        <v>7</v>
      </c>
      <c r="AG38" s="1">
        <f t="shared" si="27"/>
        <v>55</v>
      </c>
      <c r="AH38" s="1">
        <f t="shared" si="27"/>
        <v>3</v>
      </c>
    </row>
    <row r="39" spans="1:34" ht="12.75" hidden="1">
      <c r="A39" s="208"/>
      <c r="B39" s="104"/>
      <c r="C39" s="22"/>
      <c r="D39" s="29"/>
      <c r="E39" s="36"/>
      <c r="F39" s="21"/>
      <c r="G39" s="22"/>
      <c r="H39" s="29"/>
      <c r="I39" s="42"/>
      <c r="J39" s="11">
        <f>IF(LEFT(E34,1)="D",0,1)</f>
        <v>1</v>
      </c>
      <c r="K39" s="11">
        <f>IF(LEFT(I34,1)="D",0,1)</f>
        <v>1</v>
      </c>
      <c r="L39" s="11">
        <f>IF(LEFT(E35,1)="D",0,1)</f>
        <v>1</v>
      </c>
      <c r="M39" s="11">
        <f>IF(LEFT(I35,1)="D",0,1)</f>
        <v>1</v>
      </c>
      <c r="N39" s="11">
        <f>IF(LEFT(E36,1)="D",0,1)</f>
        <v>1</v>
      </c>
      <c r="O39" s="11">
        <f>IF(LEFT(I36,1)="D",0,1)</f>
        <v>1</v>
      </c>
      <c r="P39" s="11">
        <f>IF(LEFT(E37,1)="D",0,1)</f>
        <v>1</v>
      </c>
      <c r="Q39" s="11">
        <f>IF(LEFT(I37,1)="D",0,1)</f>
        <v>1</v>
      </c>
      <c r="S39" s="2">
        <f aca="true" t="shared" si="28" ref="S39:Z39">J$45*J39</f>
        <v>8</v>
      </c>
      <c r="T39" s="2">
        <f t="shared" si="28"/>
        <v>7</v>
      </c>
      <c r="U39" s="2">
        <f t="shared" si="28"/>
        <v>6</v>
      </c>
      <c r="V39" s="2">
        <f t="shared" si="28"/>
        <v>5</v>
      </c>
      <c r="W39" s="2">
        <f t="shared" si="28"/>
        <v>4</v>
      </c>
      <c r="X39" s="2">
        <f t="shared" si="28"/>
        <v>3</v>
      </c>
      <c r="Y39" s="2">
        <f t="shared" si="28"/>
        <v>2</v>
      </c>
      <c r="Z39" s="2">
        <f t="shared" si="28"/>
        <v>1</v>
      </c>
      <c r="AA39" s="1">
        <f>S39</f>
        <v>8</v>
      </c>
      <c r="AB39" s="1">
        <f aca="true" t="shared" si="29" ref="AB39:AH39">T39</f>
        <v>7</v>
      </c>
      <c r="AC39" s="1">
        <f t="shared" si="29"/>
        <v>6</v>
      </c>
      <c r="AD39" s="1">
        <f t="shared" si="29"/>
        <v>5</v>
      </c>
      <c r="AE39" s="1">
        <f t="shared" si="29"/>
        <v>4</v>
      </c>
      <c r="AF39" s="1">
        <f t="shared" si="29"/>
        <v>3</v>
      </c>
      <c r="AG39" s="1">
        <f t="shared" si="29"/>
        <v>2</v>
      </c>
      <c r="AH39" s="1">
        <f t="shared" si="29"/>
        <v>1</v>
      </c>
    </row>
    <row r="40" spans="9:25" ht="12.75" hidden="1">
      <c r="I40" s="1" t="s">
        <v>25</v>
      </c>
      <c r="J40" s="2">
        <f>Teams!B4</f>
        <v>1</v>
      </c>
      <c r="K40" s="2">
        <f>Teams!B5</f>
        <v>2</v>
      </c>
      <c r="L40" s="2">
        <f>Teams!B6</f>
        <v>3</v>
      </c>
      <c r="M40" s="2">
        <f>Teams!B7</f>
        <v>4</v>
      </c>
      <c r="N40" s="2">
        <f>Teams!B8</f>
        <v>5</v>
      </c>
      <c r="O40" s="2">
        <f>Teams!B9</f>
        <v>6</v>
      </c>
      <c r="P40" s="2">
        <f>Teams!B10</f>
        <v>7</v>
      </c>
      <c r="Q40" s="2">
        <f>Teams!B11</f>
        <v>8</v>
      </c>
      <c r="R40" s="1">
        <f>J41</f>
        <v>11</v>
      </c>
      <c r="S40" s="1">
        <f aca="true" t="shared" si="30" ref="S40:Y40">K41</f>
        <v>22</v>
      </c>
      <c r="T40" s="1">
        <f t="shared" si="30"/>
        <v>33</v>
      </c>
      <c r="U40" s="1">
        <f t="shared" si="30"/>
        <v>44</v>
      </c>
      <c r="V40" s="1">
        <f t="shared" si="30"/>
        <v>55</v>
      </c>
      <c r="W40" s="1">
        <f t="shared" si="30"/>
        <v>66</v>
      </c>
      <c r="X40" s="1">
        <f t="shared" si="30"/>
        <v>77</v>
      </c>
      <c r="Y40" s="1">
        <f t="shared" si="30"/>
        <v>88</v>
      </c>
    </row>
    <row r="41" spans="9:25" ht="12.75" hidden="1">
      <c r="I41" s="1" t="s">
        <v>26</v>
      </c>
      <c r="J41" s="2">
        <f>Teams!C4</f>
        <v>11</v>
      </c>
      <c r="K41" s="2">
        <f>Teams!C5</f>
        <v>22</v>
      </c>
      <c r="L41" s="2">
        <f>Teams!C6</f>
        <v>33</v>
      </c>
      <c r="M41" s="2">
        <f>Teams!C7</f>
        <v>44</v>
      </c>
      <c r="N41" s="2">
        <f>Teams!C8</f>
        <v>55</v>
      </c>
      <c r="O41" s="2">
        <f>Teams!C9</f>
        <v>66</v>
      </c>
      <c r="P41" s="2">
        <f>Teams!C10</f>
        <v>77</v>
      </c>
      <c r="Q41" s="2">
        <f>Teams!C11</f>
        <v>88</v>
      </c>
      <c r="R41" s="1">
        <f>J40</f>
        <v>1</v>
      </c>
      <c r="S41" s="1">
        <f aca="true" t="shared" si="31" ref="S41:Y41">K40</f>
        <v>2</v>
      </c>
      <c r="T41" s="1">
        <f t="shared" si="31"/>
        <v>3</v>
      </c>
      <c r="U41" s="1">
        <f t="shared" si="31"/>
        <v>4</v>
      </c>
      <c r="V41" s="1">
        <f t="shared" si="31"/>
        <v>5</v>
      </c>
      <c r="W41" s="1">
        <f t="shared" si="31"/>
        <v>6</v>
      </c>
      <c r="X41" s="1">
        <f t="shared" si="31"/>
        <v>7</v>
      </c>
      <c r="Y41" s="1">
        <f t="shared" si="31"/>
        <v>8</v>
      </c>
    </row>
    <row r="42" spans="10:17" ht="12.75" hidden="1">
      <c r="J42" s="2"/>
      <c r="K42" s="2"/>
      <c r="L42" s="2"/>
      <c r="M42" s="2"/>
      <c r="N42" s="2"/>
      <c r="O42" s="2"/>
      <c r="P42" s="2"/>
      <c r="Q42" s="2"/>
    </row>
    <row r="43" spans="9:17" ht="12.75" hidden="1">
      <c r="I43" s="1" t="s">
        <v>3</v>
      </c>
      <c r="J43" s="2">
        <v>1</v>
      </c>
      <c r="K43" s="2">
        <v>2</v>
      </c>
      <c r="L43" s="2">
        <v>3</v>
      </c>
      <c r="M43" s="2">
        <v>4</v>
      </c>
      <c r="N43" s="2">
        <v>5</v>
      </c>
      <c r="O43" s="2">
        <v>6</v>
      </c>
      <c r="P43" s="2">
        <v>7</v>
      </c>
      <c r="Q43" s="2">
        <v>8</v>
      </c>
    </row>
    <row r="44" spans="9:17" ht="12.75" hidden="1">
      <c r="I44" s="1" t="s">
        <v>28</v>
      </c>
      <c r="J44" s="2">
        <f>Teams!B15</f>
        <v>10</v>
      </c>
      <c r="K44" s="2">
        <f>Teams!B16</f>
        <v>9</v>
      </c>
      <c r="L44" s="2">
        <f>Teams!B17</f>
        <v>8</v>
      </c>
      <c r="M44" s="2">
        <f>Teams!B18</f>
        <v>7</v>
      </c>
      <c r="N44" s="2">
        <f>Teams!B19</f>
        <v>6</v>
      </c>
      <c r="O44" s="2">
        <f>Teams!B20</f>
        <v>5</v>
      </c>
      <c r="P44" s="2">
        <f>Teams!B21</f>
        <v>4</v>
      </c>
      <c r="Q44" s="2">
        <f>Teams!B22</f>
        <v>3</v>
      </c>
    </row>
    <row r="45" spans="9:17" ht="12.75" hidden="1">
      <c r="I45" s="1" t="s">
        <v>29</v>
      </c>
      <c r="J45" s="2">
        <f>Teams!C15</f>
        <v>8</v>
      </c>
      <c r="K45" s="2">
        <f>Teams!C16</f>
        <v>7</v>
      </c>
      <c r="L45" s="2">
        <f>Teams!C17</f>
        <v>6</v>
      </c>
      <c r="M45" s="2">
        <f>Teams!C18</f>
        <v>5</v>
      </c>
      <c r="N45" s="2">
        <f>Teams!C19</f>
        <v>4</v>
      </c>
      <c r="O45" s="2">
        <f>Teams!C20</f>
        <v>3</v>
      </c>
      <c r="P45" s="2">
        <f>Teams!C21</f>
        <v>2</v>
      </c>
      <c r="Q45" s="2">
        <f>Teams!C22</f>
        <v>1</v>
      </c>
    </row>
    <row r="47" spans="8:17" ht="12.75">
      <c r="H47" s="283" t="s">
        <v>34</v>
      </c>
      <c r="I47" s="284"/>
      <c r="J47" s="12">
        <f>IF(J48&gt;0,J48,"")</f>
        <v>48</v>
      </c>
      <c r="K47" s="12">
        <f aca="true" t="shared" si="32" ref="K47:Q47">IF(K48&gt;0,K48,"")</f>
        <v>34</v>
      </c>
      <c r="L47" s="12">
        <f t="shared" si="32"/>
        <v>37</v>
      </c>
      <c r="M47" s="12">
        <f t="shared" si="32"/>
        <v>31</v>
      </c>
      <c r="N47" s="12">
        <f t="shared" si="32"/>
        <v>19</v>
      </c>
      <c r="O47" s="12">
        <f t="shared" si="32"/>
        <v>42</v>
      </c>
      <c r="P47" s="12">
        <f t="shared" si="32"/>
        <v>19</v>
      </c>
      <c r="Q47" s="12">
        <f t="shared" si="32"/>
        <v>34</v>
      </c>
    </row>
    <row r="48" spans="10:17" ht="12.75" hidden="1">
      <c r="J48" s="1">
        <f>SUM(J34,J28,J22,J16,J10,J4)</f>
        <v>48</v>
      </c>
      <c r="K48" s="1">
        <f aca="true" t="shared" si="33" ref="K48:Q48">SUM(K34,K28,K22,K16,K10,K4)</f>
        <v>34</v>
      </c>
      <c r="L48" s="1">
        <f t="shared" si="33"/>
        <v>37</v>
      </c>
      <c r="M48" s="1">
        <f t="shared" si="33"/>
        <v>31</v>
      </c>
      <c r="N48" s="1">
        <f t="shared" si="33"/>
        <v>19</v>
      </c>
      <c r="O48" s="1">
        <f t="shared" si="33"/>
        <v>42</v>
      </c>
      <c r="P48" s="1">
        <f t="shared" si="33"/>
        <v>19</v>
      </c>
      <c r="Q48" s="1">
        <f t="shared" si="33"/>
        <v>34</v>
      </c>
    </row>
    <row r="49" ht="14.25">
      <c r="A49" s="107" t="s">
        <v>122</v>
      </c>
    </row>
    <row r="50" ht="12.75">
      <c r="A50" s="31"/>
    </row>
    <row r="58" ht="13.5" customHeight="1"/>
    <row r="60" spans="4:11" ht="12.75" hidden="1">
      <c r="D60" s="1">
        <f>COUNTIF(D4:D7,"&gt;0")</f>
        <v>4</v>
      </c>
      <c r="H60" s="1">
        <f>COUNTIF(H4:H7,"&gt;0")</f>
        <v>4</v>
      </c>
      <c r="J60" s="1">
        <f>COUNTIF(J4:Q7,"&gt;=0")</f>
        <v>8</v>
      </c>
      <c r="K60" s="1">
        <f>IF(D60+H60&gt;J60,"Error","")</f>
      </c>
    </row>
    <row r="61" ht="12.75" hidden="1"/>
    <row r="62" ht="12.75" hidden="1"/>
    <row r="63" ht="12.75" hidden="1"/>
    <row r="64" ht="12.75" hidden="1"/>
    <row r="65" ht="12.75" hidden="1"/>
    <row r="66" spans="4:11" ht="12.75" hidden="1">
      <c r="D66" s="1">
        <f>COUNTIF(D10:D13,"&gt;0")</f>
        <v>4</v>
      </c>
      <c r="H66" s="1">
        <f>COUNTIF(H10:H13,"&gt;0")</f>
        <v>4</v>
      </c>
      <c r="J66" s="1">
        <f>COUNTIF(J10:Q13,"&gt;=0")</f>
        <v>8</v>
      </c>
      <c r="K66" s="1">
        <f>IF(D66+H66&gt;J66,"Error","")</f>
      </c>
    </row>
    <row r="67" ht="12.75" hidden="1"/>
    <row r="68" ht="12.75" hidden="1"/>
    <row r="69" ht="12.75" hidden="1"/>
    <row r="70" ht="12.75" hidden="1"/>
    <row r="71" ht="12.75" hidden="1"/>
    <row r="72" spans="4:11" ht="12.75" hidden="1">
      <c r="D72" s="1">
        <f>COUNTIF(D16:D19,"&gt;0")</f>
        <v>4</v>
      </c>
      <c r="H72" s="1">
        <f>COUNTIF(H16:H19,"&gt;0")</f>
        <v>4</v>
      </c>
      <c r="J72" s="1">
        <f>COUNTIF(J16:Q19,"&gt;=0")</f>
        <v>8</v>
      </c>
      <c r="K72" s="1">
        <f>IF(D72+H72&gt;J72,"Error","")</f>
      </c>
    </row>
    <row r="73" ht="12.75" hidden="1"/>
    <row r="74" ht="12.75" hidden="1"/>
    <row r="75" ht="12.75" hidden="1"/>
    <row r="76" ht="12.75" hidden="1"/>
    <row r="77" ht="12.75" hidden="1"/>
    <row r="78" spans="4:11" ht="12.75" hidden="1">
      <c r="D78" s="1">
        <f>COUNTIF(D22:D25,"&gt;0")</f>
        <v>4</v>
      </c>
      <c r="H78" s="1">
        <f>COUNTIF(H22:H25,"&gt;0")</f>
        <v>4</v>
      </c>
      <c r="J78" s="1">
        <f>COUNTIF(J22:Q25,"&gt;=0")</f>
        <v>8</v>
      </c>
      <c r="K78" s="1">
        <f>IF(D78+H78&gt;J78,"Error","")</f>
      </c>
    </row>
    <row r="79" ht="12.75" hidden="1"/>
    <row r="80" ht="12.75" hidden="1"/>
    <row r="81" ht="12.75" hidden="1"/>
    <row r="82" ht="12.75" hidden="1"/>
    <row r="83" ht="12.75" hidden="1"/>
    <row r="84" spans="4:11" ht="12.75" hidden="1">
      <c r="D84" s="1">
        <f>COUNTIF(D28:D31,"&gt;0")</f>
        <v>4</v>
      </c>
      <c r="H84" s="1">
        <f>COUNTIF(H28:H31,"&gt;0")</f>
        <v>4</v>
      </c>
      <c r="J84" s="1">
        <f>COUNTIF(J28:Q31,"&gt;=0")</f>
        <v>8</v>
      </c>
      <c r="K84" s="1">
        <f>IF(D84+H84&gt;J84,"Error","")</f>
      </c>
    </row>
    <row r="85" ht="12.75" hidden="1"/>
    <row r="86" ht="12.75" hidden="1"/>
    <row r="87" ht="12.75" hidden="1"/>
    <row r="88" ht="12.75" hidden="1"/>
    <row r="89" ht="12.75" hidden="1"/>
    <row r="90" spans="4:11" ht="12.75" hidden="1">
      <c r="D90" s="1">
        <f>COUNTIF(D34:D37,"&gt;0")</f>
        <v>4</v>
      </c>
      <c r="H90" s="1">
        <f>COUNTIF(H34:H37,"&gt;0")</f>
        <v>4</v>
      </c>
      <c r="J90" s="1">
        <f>COUNTIF(J34:Q37,"&gt;=0")</f>
        <v>8</v>
      </c>
      <c r="K90" s="1">
        <f>IF(D90+H90&gt;J90,"Error","")</f>
      </c>
    </row>
  </sheetData>
  <sheetProtection password="D857" sheet="1" objects="1" scenarios="1"/>
  <mergeCells count="56">
    <mergeCell ref="A10:A12"/>
    <mergeCell ref="A16:A18"/>
    <mergeCell ref="A22:A24"/>
    <mergeCell ref="A28:A30"/>
    <mergeCell ref="D1:E1"/>
    <mergeCell ref="J4:J7"/>
    <mergeCell ref="K4:K7"/>
    <mergeCell ref="A4:A6"/>
    <mergeCell ref="L4:L7"/>
    <mergeCell ref="M4:M7"/>
    <mergeCell ref="N4:N7"/>
    <mergeCell ref="O4:O7"/>
    <mergeCell ref="P4:P7"/>
    <mergeCell ref="Q4:Q7"/>
    <mergeCell ref="J10:J13"/>
    <mergeCell ref="K10:K13"/>
    <mergeCell ref="L10:L13"/>
    <mergeCell ref="M10:M13"/>
    <mergeCell ref="N10:N13"/>
    <mergeCell ref="O10:O13"/>
    <mergeCell ref="P10:P13"/>
    <mergeCell ref="Q10:Q13"/>
    <mergeCell ref="J16:J19"/>
    <mergeCell ref="K16:K19"/>
    <mergeCell ref="L16:L19"/>
    <mergeCell ref="M16:M19"/>
    <mergeCell ref="N16:N19"/>
    <mergeCell ref="O16:O19"/>
    <mergeCell ref="P16:P19"/>
    <mergeCell ref="Q16:Q19"/>
    <mergeCell ref="J22:J25"/>
    <mergeCell ref="K22:K25"/>
    <mergeCell ref="L22:L25"/>
    <mergeCell ref="M22:M25"/>
    <mergeCell ref="N22:N25"/>
    <mergeCell ref="O22:O25"/>
    <mergeCell ref="P22:P25"/>
    <mergeCell ref="Q22:Q25"/>
    <mergeCell ref="Q28:Q31"/>
    <mergeCell ref="J28:J31"/>
    <mergeCell ref="K28:K31"/>
    <mergeCell ref="L28:L31"/>
    <mergeCell ref="M28:M31"/>
    <mergeCell ref="A34:A36"/>
    <mergeCell ref="N28:N31"/>
    <mergeCell ref="O28:O31"/>
    <mergeCell ref="P28:P31"/>
    <mergeCell ref="Q34:Q37"/>
    <mergeCell ref="H47:I47"/>
    <mergeCell ref="M34:M37"/>
    <mergeCell ref="N34:N37"/>
    <mergeCell ref="O34:O37"/>
    <mergeCell ref="P34:P37"/>
    <mergeCell ref="J34:J37"/>
    <mergeCell ref="K34:K37"/>
    <mergeCell ref="L34:L37"/>
  </mergeCells>
  <conditionalFormatting sqref="J4:Q7 J10:Q13 J16:Q19 J22:Q25 J28:Q31 J34:Q37">
    <cfRule type="cellIs" priority="1" dxfId="2" operator="equal" stopIfTrue="1">
      <formula>0</formula>
    </cfRule>
  </conditionalFormatting>
  <dataValidations count="1">
    <dataValidation type="list" allowBlank="1" showDropDown="1" showInputMessage="1" showErrorMessage="1" error="You must enter a valid A string or B string ID" sqref="H34:H37 D34:D37 D28:D31 H28:H31 H22:H25 D22:D25 H16:H19 D16:D19 D10:D13 H10:H13 H4:H7 D4:D7">
      <formula1>$J$40:$Y$40</formula1>
    </dataValidation>
  </dataValidations>
  <hyperlinks>
    <hyperlink ref="A49" location="Summary!A1" display="Back to Summary"/>
  </hyperlinks>
  <printOptions/>
  <pageMargins left="0.75" right="0.75" top="1" bottom="1" header="0.5" footer="0.5"/>
  <pageSetup fitToHeight="1" fitToWidth="1" horizontalDpi="300" verticalDpi="300" orientation="landscape" paperSize="9" scale="95" r:id="rId1"/>
  <headerFooter alignWithMargins="0">
    <oddFooter>&amp;L&amp;A&amp;CProduced by Tony Noel  (tony.noel@whsmithnet.co.uk)&amp;RPage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Capula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noelt</dc:creator>
  <cp:keywords/>
  <dc:description/>
  <cp:lastModifiedBy>Faye Eccleston</cp:lastModifiedBy>
  <cp:lastPrinted>2004-08-07T18:35:01Z</cp:lastPrinted>
  <dcterms:created xsi:type="dcterms:W3CDTF">2003-04-14T05:21:54Z</dcterms:created>
  <dcterms:modified xsi:type="dcterms:W3CDTF">2004-07-07T02:28:47Z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